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30" windowHeight="7905" tabRatio="793" firstSheet="6" activeTab="6"/>
  </bookViews>
  <sheets>
    <sheet name="Recap" sheetId="1" r:id="rId1"/>
    <sheet name="Verona East West 3BHK FAM" sheetId="2" r:id="rId2"/>
    <sheet name="Verona West Avanti 3BHK" sheetId="3" r:id="rId3"/>
    <sheet name="Cordona East Terrazo 4BHK" sheetId="4" r:id="rId4"/>
    <sheet name="Cordona East Deck 4BHK FAM" sheetId="5" r:id="rId5"/>
    <sheet name="Cordona West Terrazo 3BHK" sheetId="6" r:id="rId6"/>
    <sheet name="HIQ CONFIGURATION" sheetId="11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1" l="1"/>
  <c r="B24" i="11"/>
  <c r="F35" i="11" l="1"/>
  <c r="R35" i="11" s="1"/>
  <c r="R36" i="11" s="1"/>
  <c r="F24" i="11"/>
  <c r="R24" i="11" s="1"/>
  <c r="I44" i="11" l="1"/>
  <c r="R25" i="11"/>
  <c r="D35" i="11" l="1"/>
  <c r="P35" i="11" s="1"/>
  <c r="E35" i="11"/>
  <c r="Q35" i="11" s="1"/>
  <c r="D24" i="11"/>
  <c r="P24" i="11" s="1"/>
  <c r="E24" i="11"/>
  <c r="Q24" i="11" s="1"/>
  <c r="K55" i="11"/>
  <c r="K56" i="11"/>
  <c r="K54" i="11"/>
  <c r="K58" i="11"/>
  <c r="K59" i="11"/>
  <c r="I43" i="11" l="1"/>
  <c r="N24" i="11"/>
  <c r="N25" i="11" s="1"/>
  <c r="C35" i="11"/>
  <c r="O35" i="11" s="1"/>
  <c r="Q36" i="11" s="1"/>
  <c r="G35" i="11"/>
  <c r="S35" i="11" s="1"/>
  <c r="S36" i="11" s="1"/>
  <c r="H35" i="11"/>
  <c r="T35" i="11" s="1"/>
  <c r="T36" i="11" s="1"/>
  <c r="I35" i="11"/>
  <c r="U35" i="11" s="1"/>
  <c r="U36" i="11" s="1"/>
  <c r="J35" i="11"/>
  <c r="K35" i="11"/>
  <c r="B35" i="11"/>
  <c r="C24" i="11"/>
  <c r="G24" i="11"/>
  <c r="S24" i="11" s="1"/>
  <c r="H24" i="11"/>
  <c r="T24" i="11" s="1"/>
  <c r="I24" i="11"/>
  <c r="U24" i="11" s="1"/>
  <c r="J24" i="11"/>
  <c r="K24" i="11"/>
  <c r="I47" i="11" l="1"/>
  <c r="Q26" i="11"/>
  <c r="Q34" i="11"/>
  <c r="V35" i="11"/>
  <c r="V36" i="11" s="1"/>
  <c r="O24" i="11"/>
  <c r="Q25" i="11" s="1"/>
  <c r="I49" i="11"/>
  <c r="K49" i="11" s="1"/>
  <c r="I45" i="11"/>
  <c r="K45" i="11" s="1"/>
  <c r="S25" i="11"/>
  <c r="I46" i="11"/>
  <c r="K46" i="11" s="1"/>
  <c r="T25" i="11"/>
  <c r="V24" i="11"/>
  <c r="V25" i="11" s="1"/>
  <c r="U25" i="11"/>
  <c r="N35" i="11"/>
  <c r="N36" i="11" s="1"/>
  <c r="K43" i="11"/>
  <c r="I42" i="11"/>
  <c r="K42" i="11" s="1"/>
  <c r="K47" i="11"/>
  <c r="E49" i="1"/>
  <c r="E48" i="1"/>
  <c r="E55" i="1" s="1"/>
  <c r="E41" i="1"/>
  <c r="E40" i="1"/>
  <c r="E39" i="1"/>
  <c r="E38" i="1"/>
  <c r="E37" i="1"/>
  <c r="E36" i="1"/>
  <c r="E24" i="1"/>
  <c r="E25" i="1"/>
  <c r="E26" i="1"/>
  <c r="E27" i="1"/>
  <c r="E28" i="1"/>
  <c r="E23" i="1"/>
  <c r="E30" i="1" s="1"/>
  <c r="M24" i="11" l="1"/>
  <c r="M26" i="11" s="1"/>
  <c r="I41" i="11"/>
  <c r="K41" i="11" s="1"/>
  <c r="M35" i="11"/>
  <c r="M34" i="11" s="1"/>
  <c r="I40" i="11"/>
  <c r="K40" i="11" s="1"/>
  <c r="K44" i="11"/>
  <c r="E43" i="1"/>
  <c r="E6" i="1"/>
  <c r="C14" i="1"/>
  <c r="E14" i="1" s="1"/>
  <c r="C13" i="1"/>
  <c r="E13" i="1" s="1"/>
  <c r="C29" i="6"/>
  <c r="F29" i="6" s="1"/>
  <c r="C28" i="6"/>
  <c r="F28" i="6" s="1"/>
  <c r="C25" i="2"/>
  <c r="C27" i="3"/>
  <c r="C32" i="4"/>
  <c r="F32" i="6"/>
  <c r="F31" i="6"/>
  <c r="C30" i="6"/>
  <c r="F30" i="6" s="1"/>
  <c r="C27" i="6"/>
  <c r="F27" i="6" s="1"/>
  <c r="F26" i="6"/>
  <c r="E23" i="6"/>
  <c r="D23" i="6"/>
  <c r="C23" i="6"/>
  <c r="C25" i="6" s="1"/>
  <c r="F25" i="6" s="1"/>
  <c r="F36" i="5"/>
  <c r="F35" i="5"/>
  <c r="F32" i="5"/>
  <c r="C31" i="5"/>
  <c r="F31" i="5" s="1"/>
  <c r="F30" i="5"/>
  <c r="E27" i="5"/>
  <c r="C33" i="5" s="1"/>
  <c r="F33" i="5" s="1"/>
  <c r="D27" i="5"/>
  <c r="C34" i="5" s="1"/>
  <c r="F34" i="5" s="1"/>
  <c r="C27" i="5"/>
  <c r="C29" i="5" s="1"/>
  <c r="F29" i="5" s="1"/>
  <c r="F36" i="4"/>
  <c r="F35" i="4"/>
  <c r="F32" i="4"/>
  <c r="C31" i="4"/>
  <c r="F31" i="4" s="1"/>
  <c r="F30" i="4"/>
  <c r="C29" i="4"/>
  <c r="F29" i="4" s="1"/>
  <c r="E27" i="4"/>
  <c r="C33" i="4" s="1"/>
  <c r="F33" i="4" s="1"/>
  <c r="D27" i="4"/>
  <c r="C34" i="4" s="1"/>
  <c r="F34" i="4" s="1"/>
  <c r="C27" i="4"/>
  <c r="F31" i="3"/>
  <c r="F30" i="3"/>
  <c r="F27" i="3"/>
  <c r="F26" i="3"/>
  <c r="C26" i="3"/>
  <c r="F25" i="3"/>
  <c r="E22" i="3"/>
  <c r="C28" i="3" s="1"/>
  <c r="F28" i="3" s="1"/>
  <c r="D22" i="3"/>
  <c r="C22" i="3"/>
  <c r="C24" i="3" s="1"/>
  <c r="F24" i="3" s="1"/>
  <c r="F29" i="2"/>
  <c r="F28" i="2"/>
  <c r="F23" i="2"/>
  <c r="F25" i="2"/>
  <c r="C27" i="2"/>
  <c r="F27" i="2" s="1"/>
  <c r="C24" i="2"/>
  <c r="F24" i="2" s="1"/>
  <c r="C22" i="2"/>
  <c r="F22" i="2" s="1"/>
  <c r="E20" i="2"/>
  <c r="C26" i="2" s="1"/>
  <c r="F26" i="2" s="1"/>
  <c r="D20" i="2"/>
  <c r="C20" i="2"/>
  <c r="C29" i="3" l="1"/>
  <c r="F29" i="3" s="1"/>
  <c r="F32" i="3" s="1"/>
  <c r="C7" i="1" s="1"/>
  <c r="E7" i="1" s="1"/>
  <c r="I50" i="11"/>
  <c r="K50" i="11" s="1"/>
  <c r="I48" i="11"/>
  <c r="K48" i="11" s="1"/>
  <c r="I39" i="11"/>
  <c r="C15" i="1"/>
  <c r="F30" i="2"/>
  <c r="C5" i="1" s="1"/>
  <c r="E5" i="1" s="1"/>
  <c r="F37" i="5"/>
  <c r="C9" i="1" s="1"/>
  <c r="E9" i="1" s="1"/>
  <c r="C12" i="1"/>
  <c r="E12" i="1" s="1"/>
  <c r="C11" i="1"/>
  <c r="E11" i="1" s="1"/>
  <c r="F33" i="6"/>
  <c r="C10" i="1" s="1"/>
  <c r="E10" i="1" s="1"/>
  <c r="F37" i="4"/>
  <c r="C8" i="1" s="1"/>
  <c r="E8" i="1" s="1"/>
  <c r="C16" i="1" l="1"/>
  <c r="E16" i="1" s="1"/>
  <c r="E15" i="1"/>
  <c r="E18" i="1" s="1"/>
  <c r="E60" i="1" s="1"/>
  <c r="K39" i="11" l="1"/>
  <c r="K62" i="11" l="1"/>
  <c r="K63" i="11" l="1"/>
  <c r="K64" i="11" s="1"/>
</calcChain>
</file>

<file path=xl/sharedStrings.xml><?xml version="1.0" encoding="utf-8"?>
<sst xmlns="http://schemas.openxmlformats.org/spreadsheetml/2006/main" count="383" uniqueCount="179">
  <si>
    <t>Dress</t>
  </si>
  <si>
    <t>Masterbed</t>
  </si>
  <si>
    <t>Balkony</t>
  </si>
  <si>
    <t>Bath</t>
  </si>
  <si>
    <t>Family Room</t>
  </si>
  <si>
    <t>Bedroom 1</t>
  </si>
  <si>
    <t>Bedroom 2</t>
  </si>
  <si>
    <t>Bath 1</t>
  </si>
  <si>
    <t>Bath 2</t>
  </si>
  <si>
    <t xml:space="preserve">Living </t>
  </si>
  <si>
    <t>Dinning</t>
  </si>
  <si>
    <t>Kitchen</t>
  </si>
  <si>
    <t>Maid</t>
  </si>
  <si>
    <t>Terrazzo</t>
  </si>
  <si>
    <t>PwRm</t>
  </si>
  <si>
    <t>Foyer</t>
  </si>
  <si>
    <t>Lights</t>
  </si>
  <si>
    <t>Alarm</t>
  </si>
  <si>
    <t>Temperature</t>
  </si>
  <si>
    <t>Switch input</t>
  </si>
  <si>
    <t>Light module ON/OFF</t>
  </si>
  <si>
    <t>Dimming lights - 3</t>
  </si>
  <si>
    <t>BIO8R4</t>
  </si>
  <si>
    <t>LC-DC</t>
  </si>
  <si>
    <t>BI24</t>
  </si>
  <si>
    <t>Temperature zones</t>
  </si>
  <si>
    <t>Ceiling fans</t>
  </si>
  <si>
    <t>PIR sensor</t>
  </si>
  <si>
    <t>FC+ES</t>
  </si>
  <si>
    <t>10.2" Color</t>
  </si>
  <si>
    <t>Licence</t>
  </si>
  <si>
    <t>IQ-L</t>
  </si>
  <si>
    <t>***</t>
  </si>
  <si>
    <t>TYPE 3BHK FAM</t>
  </si>
  <si>
    <t>CeilingFans</t>
  </si>
  <si>
    <t>TYPE</t>
  </si>
  <si>
    <t>units</t>
  </si>
  <si>
    <t>tot</t>
  </si>
  <si>
    <t>TYPE 3BHK 3186SQFT</t>
  </si>
  <si>
    <t>Dining</t>
  </si>
  <si>
    <t>Bar</t>
  </si>
  <si>
    <t>Toilet 1</t>
  </si>
  <si>
    <t>Toilet 2</t>
  </si>
  <si>
    <t>Study</t>
  </si>
  <si>
    <t>Utility</t>
  </si>
  <si>
    <t>Deck</t>
  </si>
  <si>
    <t>3BHK</t>
  </si>
  <si>
    <t>Verona West Avanti</t>
  </si>
  <si>
    <t>TYPE 4BHK 4099 SQFT</t>
  </si>
  <si>
    <t>IQ + Touch Screen</t>
  </si>
  <si>
    <t>Bedroom 3</t>
  </si>
  <si>
    <t>Toilet 3</t>
  </si>
  <si>
    <t>Dress 1</t>
  </si>
  <si>
    <t>Dress 2</t>
  </si>
  <si>
    <t>Terrazo</t>
  </si>
  <si>
    <t>Family room</t>
  </si>
  <si>
    <t>Cordona East Terrazo</t>
  </si>
  <si>
    <t>4BHK</t>
  </si>
  <si>
    <t>Cordona East Deck</t>
  </si>
  <si>
    <t>4BHK + FAM</t>
  </si>
  <si>
    <t>3BHK + FAM</t>
  </si>
  <si>
    <t>TYPE 4BHK + FAM4033 SQFT</t>
  </si>
  <si>
    <t>TYPE 3BHK 2942 SQFT</t>
  </si>
  <si>
    <t>Cordona West Terrazo</t>
  </si>
  <si>
    <t>Cordona West Deck</t>
  </si>
  <si>
    <t>Cordona West Duplex</t>
  </si>
  <si>
    <t>4BHK GRANDE</t>
  </si>
  <si>
    <t xml:space="preserve">Tarano West Terrazo </t>
  </si>
  <si>
    <t>Tarano West Deck</t>
  </si>
  <si>
    <t>Tarano East Terrazo</t>
  </si>
  <si>
    <t>Tarano East Deck</t>
  </si>
  <si>
    <t xml:space="preserve">Appartments - BMS </t>
  </si>
  <si>
    <t>price /unit</t>
  </si>
  <si>
    <t>TOTAL</t>
  </si>
  <si>
    <t>Network equipment</t>
  </si>
  <si>
    <t>01 Tarano West</t>
  </si>
  <si>
    <t>02 Tarano East</t>
  </si>
  <si>
    <t>03 Cordona West</t>
  </si>
  <si>
    <t>04 Cordona East</t>
  </si>
  <si>
    <t>Verona East Deck</t>
  </si>
  <si>
    <t>05 Verona Avanti West</t>
  </si>
  <si>
    <t>06 Verona East</t>
  </si>
  <si>
    <t>Managed switch 8+2G</t>
  </si>
  <si>
    <t>Verona EastTerrazo</t>
  </si>
  <si>
    <t>IP Helios</t>
  </si>
  <si>
    <t>Video IP Intercom (single entrance)</t>
  </si>
  <si>
    <t>Central BMS Server</t>
  </si>
  <si>
    <t>G64-15000</t>
  </si>
  <si>
    <t>Application</t>
  </si>
  <si>
    <t xml:space="preserve">Robotina </t>
  </si>
  <si>
    <t>Equipment</t>
  </si>
  <si>
    <t>Rack mount server</t>
  </si>
  <si>
    <t>22" Monitor</t>
  </si>
  <si>
    <t>Laser Printer</t>
  </si>
  <si>
    <t>Network switch</t>
  </si>
  <si>
    <t>SUM TOTAL</t>
  </si>
  <si>
    <t xml:space="preserve">Customer: </t>
  </si>
  <si>
    <t>Date:</t>
  </si>
  <si>
    <t>Offer no:</t>
  </si>
  <si>
    <t>Dimmable lights</t>
  </si>
  <si>
    <t>Blinds</t>
  </si>
  <si>
    <t>Corridors</t>
  </si>
  <si>
    <t>Living room</t>
  </si>
  <si>
    <t>Prepared by:</t>
  </si>
  <si>
    <t>Entrance hall</t>
  </si>
  <si>
    <t>Workroom</t>
  </si>
  <si>
    <t>Guest room</t>
  </si>
  <si>
    <t>Children's room 1</t>
  </si>
  <si>
    <t>Children's room 2</t>
  </si>
  <si>
    <t>Bathroom 1</t>
  </si>
  <si>
    <t>Bedroom</t>
  </si>
  <si>
    <t>Bathroom 2</t>
  </si>
  <si>
    <t>Garage</t>
  </si>
  <si>
    <t>House surroundings</t>
  </si>
  <si>
    <t>Staircase</t>
  </si>
  <si>
    <t>Bathroom</t>
  </si>
  <si>
    <t>VAT</t>
  </si>
  <si>
    <t>For payment</t>
  </si>
  <si>
    <t>Warranty:</t>
  </si>
  <si>
    <t>Payment terms:</t>
  </si>
  <si>
    <t>Execution time:</t>
  </si>
  <si>
    <t>Electrical instalation, electro materials (cables, relays, etc)</t>
  </si>
  <si>
    <t>36 months automation equipment</t>
  </si>
  <si>
    <t>DALI lights</t>
  </si>
  <si>
    <t>ON/OFF lights,
power sockets,
exhaust fans</t>
  </si>
  <si>
    <t>Scene
selectors</t>
  </si>
  <si>
    <t>Room
thermostat</t>
  </si>
  <si>
    <t>RGB+white 
LED strips</t>
  </si>
  <si>
    <t>Air-conditioner,
boiler,
chiller</t>
  </si>
  <si>
    <t>Heating valves, cooling valves</t>
  </si>
  <si>
    <t>FIRST FLOOR</t>
  </si>
  <si>
    <t>GROUND FLOOR</t>
  </si>
  <si>
    <t xml:space="preserve">Price </t>
  </si>
  <si>
    <t>Qty.</t>
  </si>
  <si>
    <t>Discount</t>
  </si>
  <si>
    <t>Value</t>
  </si>
  <si>
    <t>Total value HIQ</t>
  </si>
  <si>
    <t>HC-IQ</t>
  </si>
  <si>
    <t>LC-10-IQ</t>
  </si>
  <si>
    <t>LD-P4-IQ</t>
  </si>
  <si>
    <t>LD-D8-IQ</t>
  </si>
  <si>
    <t>LD-V4-IQ</t>
  </si>
  <si>
    <t>BC-5-IQ</t>
  </si>
  <si>
    <t>SC-4O-IQ</t>
  </si>
  <si>
    <t>TH-1-IQ</t>
  </si>
  <si>
    <t>DI of HC-IQ</t>
  </si>
  <si>
    <t>Fan-coils</t>
  </si>
  <si>
    <t>FC-1-IQ</t>
  </si>
  <si>
    <t>Home controller</t>
  </si>
  <si>
    <t>Light controller</t>
  </si>
  <si>
    <t>Light dimmer</t>
  </si>
  <si>
    <t>DALI dimmer</t>
  </si>
  <si>
    <t>LED stripe dimmer</t>
  </si>
  <si>
    <t>Blinds controller</t>
  </si>
  <si>
    <t>Scene panel</t>
  </si>
  <si>
    <t>BASIC COMPONENTS:</t>
  </si>
  <si>
    <t>Thermostat</t>
  </si>
  <si>
    <t>TH-1T-IQ</t>
  </si>
  <si>
    <t>HVAC controller</t>
  </si>
  <si>
    <t>Power supply</t>
  </si>
  <si>
    <t>PS-IQ</t>
  </si>
  <si>
    <t>Light driver</t>
  </si>
  <si>
    <t>LUD12</t>
  </si>
  <si>
    <t>Equipment, typical electrical project, typical functional program, configuration application, user smart phone and tablet application</t>
  </si>
  <si>
    <t>ADDITIONAL FUNCTIONS</t>
  </si>
  <si>
    <t>Ligtness sensor</t>
  </si>
  <si>
    <t>External temperature sensor</t>
  </si>
  <si>
    <t>CONFIGURATOR</t>
  </si>
  <si>
    <t>Object and address:</t>
  </si>
  <si>
    <t>Other</t>
  </si>
  <si>
    <t xml:space="preserve">Other </t>
  </si>
  <si>
    <t>SC-4T-IQ</t>
  </si>
  <si>
    <t>Offer include:</t>
  </si>
  <si>
    <t>Offer doesn't include:</t>
  </si>
  <si>
    <t>CAD-BE-PROT-IQ</t>
  </si>
  <si>
    <t>Power meter set</t>
  </si>
  <si>
    <t>Motion sensor</t>
  </si>
  <si>
    <t>External temperature sensor in Aluminium housing</t>
  </si>
  <si>
    <t>Bus extender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</si>
</sst>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#,##0.00\ [$€-1]"/>
    <numFmt numFmtId="165" formatCode="#,##0.00\ [$€-1];[Red]\-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theme="8" tint="-0.249977111117893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Fill="1" applyBorder="1"/>
    <xf numFmtId="6" fontId="0" fillId="0" borderId="0" xfId="0" applyNumberFormat="1"/>
    <xf numFmtId="6" fontId="0" fillId="0" borderId="1" xfId="0" applyNumberFormat="1" applyBorder="1"/>
    <xf numFmtId="6" fontId="1" fillId="0" borderId="0" xfId="0" applyNumberFormat="1" applyFont="1"/>
    <xf numFmtId="0" fontId="3" fillId="0" borderId="0" xfId="0" applyFont="1"/>
    <xf numFmtId="6" fontId="3" fillId="0" borderId="0" xfId="0" applyNumberFormat="1" applyFont="1"/>
    <xf numFmtId="0" fontId="0" fillId="0" borderId="0" xfId="0" applyAlignment="1">
      <alignment horizontal="right"/>
    </xf>
    <xf numFmtId="0" fontId="1" fillId="2" borderId="3" xfId="0" applyFont="1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6" fontId="0" fillId="0" borderId="0" xfId="0" applyNumberForma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3" borderId="0" xfId="0" applyFill="1"/>
    <xf numFmtId="0" fontId="0" fillId="4" borderId="4" xfId="0" applyFill="1" applyBorder="1"/>
    <xf numFmtId="6" fontId="1" fillId="4" borderId="4" xfId="0" applyNumberFormat="1" applyFont="1" applyFill="1" applyBorder="1"/>
    <xf numFmtId="0" fontId="1" fillId="4" borderId="4" xfId="0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10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8" fillId="0" borderId="14" xfId="0" applyNumberFormat="1" applyFont="1" applyBorder="1"/>
    <xf numFmtId="0" fontId="8" fillId="0" borderId="14" xfId="0" applyFont="1" applyBorder="1" applyAlignment="1">
      <alignment horizontal="center"/>
    </xf>
    <xf numFmtId="165" fontId="8" fillId="0" borderId="15" xfId="0" applyNumberFormat="1" applyFont="1" applyBorder="1"/>
    <xf numFmtId="165" fontId="5" fillId="0" borderId="0" xfId="0" applyNumberFormat="1" applyFont="1"/>
    <xf numFmtId="164" fontId="8" fillId="0" borderId="0" xfId="0" applyNumberFormat="1" applyFont="1"/>
    <xf numFmtId="9" fontId="8" fillId="0" borderId="0" xfId="0" applyNumberFormat="1" applyFont="1"/>
    <xf numFmtId="165" fontId="8" fillId="0" borderId="11" xfId="0" applyNumberFormat="1" applyFont="1" applyBorder="1"/>
    <xf numFmtId="0" fontId="8" fillId="0" borderId="0" xfId="0" applyFont="1" applyAlignment="1">
      <alignment horizontal="left"/>
    </xf>
    <xf numFmtId="0" fontId="4" fillId="0" borderId="0" xfId="0" applyFont="1" applyFill="1" applyBorder="1"/>
    <xf numFmtId="165" fontId="8" fillId="0" borderId="0" xfId="0" applyNumberFormat="1" applyFont="1"/>
    <xf numFmtId="165" fontId="7" fillId="0" borderId="15" xfId="0" applyNumberFormat="1" applyFont="1" applyBorder="1"/>
    <xf numFmtId="0" fontId="4" fillId="0" borderId="1" xfId="0" applyFont="1" applyBorder="1"/>
    <xf numFmtId="0" fontId="4" fillId="0" borderId="14" xfId="0" applyFont="1" applyBorder="1"/>
    <xf numFmtId="165" fontId="8" fillId="0" borderId="0" xfId="0" applyNumberFormat="1" applyFont="1" applyBorder="1"/>
    <xf numFmtId="165" fontId="7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Border="1" applyAlignment="1">
      <alignment horizontal="right"/>
    </xf>
    <xf numFmtId="0" fontId="11" fillId="0" borderId="0" xfId="0" applyFont="1"/>
    <xf numFmtId="0" fontId="8" fillId="0" borderId="0" xfId="0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Border="1"/>
    <xf numFmtId="164" fontId="6" fillId="0" borderId="0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64" fontId="8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left" vertical="center"/>
    </xf>
    <xf numFmtId="9" fontId="8" fillId="0" borderId="0" xfId="0" applyNumberFormat="1" applyFont="1" applyFill="1" applyBorder="1" applyAlignment="1">
      <alignment horizontal="center"/>
    </xf>
    <xf numFmtId="9" fontId="7" fillId="5" borderId="14" xfId="0" applyNumberFormat="1" applyFont="1" applyFill="1" applyBorder="1" applyAlignment="1" applyProtection="1">
      <protection locked="0"/>
    </xf>
    <xf numFmtId="164" fontId="8" fillId="5" borderId="1" xfId="0" applyNumberFormat="1" applyFont="1" applyFill="1" applyBorder="1" applyProtection="1">
      <protection locked="0"/>
    </xf>
    <xf numFmtId="0" fontId="4" fillId="5" borderId="14" xfId="0" applyFont="1" applyFill="1" applyBorder="1" applyAlignment="1" applyProtection="1">
      <alignment horizontal="center"/>
      <protection locked="0"/>
    </xf>
    <xf numFmtId="9" fontId="8" fillId="5" borderId="14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9" fontId="8" fillId="5" borderId="1" xfId="0" applyNumberFormat="1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14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left"/>
    </xf>
    <xf numFmtId="0" fontId="8" fillId="5" borderId="14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wrapText="1"/>
    </xf>
    <xf numFmtId="0" fontId="7" fillId="0" borderId="13" xfId="0" applyFont="1" applyBorder="1" applyAlignment="1">
      <alignment horizontal="right"/>
    </xf>
    <xf numFmtId="0" fontId="4" fillId="0" borderId="14" xfId="0" applyFont="1" applyBorder="1"/>
    <xf numFmtId="0" fontId="7" fillId="0" borderId="14" xfId="0" applyFont="1" applyBorder="1" applyAlignment="1">
      <alignment horizontal="right"/>
    </xf>
    <xf numFmtId="0" fontId="4" fillId="0" borderId="13" xfId="0" applyFont="1" applyBorder="1" applyAlignment="1"/>
    <xf numFmtId="0" fontId="4" fillId="0" borderId="14" xfId="0" applyFont="1" applyBorder="1" applyAlignment="1"/>
    <xf numFmtId="0" fontId="8" fillId="5" borderId="10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right" vertical="top"/>
    </xf>
    <xf numFmtId="0" fontId="8" fillId="0" borderId="14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4" fillId="5" borderId="13" xfId="0" applyFont="1" applyFill="1" applyBorder="1" applyAlignment="1" applyProtection="1">
      <alignment horizontal="center"/>
      <protection locked="0"/>
    </xf>
    <xf numFmtId="0" fontId="4" fillId="5" borderId="14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228290</xdr:colOff>
      <xdr:row>60</xdr:row>
      <xdr:rowOff>115953</xdr:rowOff>
    </xdr:from>
    <xdr:to>
      <xdr:col>6</xdr:col>
      <xdr:colOff>657568</xdr:colOff>
      <xdr:row>63</xdr:row>
      <xdr:rowOff>149082</xdr:rowOff>
    </xdr:to>
    <xdr:pic>
      <xdr:nvPicPr>
        <xdr:cNvPr id="3" name="Picture 2" descr="HIQ robot 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03703" y="9781757"/>
          <a:ext cx="429278" cy="463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topLeftCell="A10" workbookViewId="0">
      <selection activeCell="B14" sqref="B14"/>
    </sheetView>
  </sheetViews>
  <sheetFormatPr defaultRowHeight="15" x14ac:dyDescent="0.25"/>
  <cols>
    <col min="1" max="1" width="21.42578125" bestFit="1" customWidth="1"/>
    <col min="2" max="2" width="20.28515625" bestFit="1" customWidth="1"/>
    <col min="3" max="3" width="10.28515625" bestFit="1" customWidth="1"/>
  </cols>
  <sheetData>
    <row r="2" spans="1:5" ht="15.75" thickBot="1" x14ac:dyDescent="0.3">
      <c r="A2" s="19" t="s">
        <v>71</v>
      </c>
      <c r="B2" s="19"/>
      <c r="C2" s="19"/>
      <c r="D2" s="19"/>
      <c r="E2" s="19"/>
    </row>
    <row r="4" spans="1:5" ht="15.75" thickBot="1" x14ac:dyDescent="0.3">
      <c r="A4" s="13"/>
      <c r="B4" s="13" t="s">
        <v>35</v>
      </c>
      <c r="C4" s="14" t="s">
        <v>72</v>
      </c>
      <c r="D4" s="14" t="s">
        <v>36</v>
      </c>
      <c r="E4" s="15" t="s">
        <v>37</v>
      </c>
    </row>
    <row r="5" spans="1:5" x14ac:dyDescent="0.25">
      <c r="A5" t="s">
        <v>79</v>
      </c>
      <c r="B5" t="s">
        <v>60</v>
      </c>
      <c r="C5" s="16">
        <f>'Verona East West 3BHK FAM'!F30</f>
        <v>4981.5</v>
      </c>
      <c r="D5" s="1">
        <v>6</v>
      </c>
      <c r="E5" s="6">
        <f>C5*D5</f>
        <v>29889</v>
      </c>
    </row>
    <row r="6" spans="1:5" x14ac:dyDescent="0.25">
      <c r="A6" t="s">
        <v>83</v>
      </c>
      <c r="B6" t="s">
        <v>60</v>
      </c>
      <c r="C6" s="16">
        <v>4982</v>
      </c>
      <c r="D6" s="1">
        <v>6</v>
      </c>
      <c r="E6" s="6">
        <f t="shared" ref="E6:E16" si="0">C6*D6</f>
        <v>29892</v>
      </c>
    </row>
    <row r="7" spans="1:5" x14ac:dyDescent="0.25">
      <c r="A7" t="s">
        <v>47</v>
      </c>
      <c r="B7" t="s">
        <v>46</v>
      </c>
      <c r="C7" s="16">
        <f>'Verona West Avanti 3BHK'!F32</f>
        <v>5089.75</v>
      </c>
      <c r="D7" s="1">
        <v>14</v>
      </c>
      <c r="E7" s="6">
        <f t="shared" si="0"/>
        <v>71256.5</v>
      </c>
    </row>
    <row r="8" spans="1:5" x14ac:dyDescent="0.25">
      <c r="A8" t="s">
        <v>56</v>
      </c>
      <c r="B8" t="s">
        <v>57</v>
      </c>
      <c r="C8" s="16">
        <f>'Cordona East Terrazo 4BHK'!F37</f>
        <v>5673.75</v>
      </c>
      <c r="D8" s="1">
        <v>6</v>
      </c>
      <c r="E8" s="6">
        <f t="shared" si="0"/>
        <v>34042.5</v>
      </c>
    </row>
    <row r="9" spans="1:5" x14ac:dyDescent="0.25">
      <c r="A9" t="s">
        <v>58</v>
      </c>
      <c r="B9" t="s">
        <v>59</v>
      </c>
      <c r="C9" s="16">
        <f>'Cordona East Deck 4BHK FAM'!F37</f>
        <v>5673.75</v>
      </c>
      <c r="D9" s="1">
        <v>6</v>
      </c>
      <c r="E9" s="6">
        <f t="shared" si="0"/>
        <v>34042.5</v>
      </c>
    </row>
    <row r="10" spans="1:5" x14ac:dyDescent="0.25">
      <c r="A10" t="s">
        <v>63</v>
      </c>
      <c r="B10" t="s">
        <v>46</v>
      </c>
      <c r="C10" s="16">
        <f>'Cordona West Terrazo 3BHK'!F33</f>
        <v>4991</v>
      </c>
      <c r="D10" s="1">
        <v>3</v>
      </c>
      <c r="E10" s="6">
        <f t="shared" si="0"/>
        <v>14973</v>
      </c>
    </row>
    <row r="11" spans="1:5" x14ac:dyDescent="0.25">
      <c r="A11" t="s">
        <v>64</v>
      </c>
      <c r="B11" t="s">
        <v>46</v>
      </c>
      <c r="C11" s="16" t="e">
        <f>#REF!</f>
        <v>#REF!</v>
      </c>
      <c r="D11" s="23">
        <v>2</v>
      </c>
      <c r="E11" s="6" t="e">
        <f t="shared" si="0"/>
        <v>#REF!</v>
      </c>
    </row>
    <row r="12" spans="1:5" x14ac:dyDescent="0.25">
      <c r="A12" t="s">
        <v>65</v>
      </c>
      <c r="B12" t="s">
        <v>66</v>
      </c>
      <c r="C12" s="16" t="e">
        <f>'HIQ CONFIGURATION'!#REF!</f>
        <v>#REF!</v>
      </c>
      <c r="D12" s="1">
        <v>5</v>
      </c>
      <c r="E12" s="6" t="e">
        <f t="shared" si="0"/>
        <v>#REF!</v>
      </c>
    </row>
    <row r="13" spans="1:5" x14ac:dyDescent="0.25">
      <c r="A13" t="s">
        <v>67</v>
      </c>
      <c r="B13" t="s">
        <v>59</v>
      </c>
      <c r="C13" s="16" t="e">
        <f>#REF!</f>
        <v>#REF!</v>
      </c>
      <c r="D13" s="1">
        <v>6</v>
      </c>
      <c r="E13" s="6" t="e">
        <f t="shared" si="0"/>
        <v>#REF!</v>
      </c>
    </row>
    <row r="14" spans="1:5" x14ac:dyDescent="0.25">
      <c r="A14" t="s">
        <v>68</v>
      </c>
      <c r="B14" t="s">
        <v>59</v>
      </c>
      <c r="C14" s="16" t="e">
        <f>#REF!</f>
        <v>#REF!</v>
      </c>
      <c r="D14" s="1">
        <v>7</v>
      </c>
      <c r="E14" s="6" t="e">
        <f t="shared" si="0"/>
        <v>#REF!</v>
      </c>
    </row>
    <row r="15" spans="1:5" x14ac:dyDescent="0.25">
      <c r="A15" t="s">
        <v>69</v>
      </c>
      <c r="B15" t="s">
        <v>59</v>
      </c>
      <c r="C15" s="16" t="e">
        <f>C13</f>
        <v>#REF!</v>
      </c>
      <c r="D15" s="1">
        <v>6</v>
      </c>
      <c r="E15" s="6" t="e">
        <f t="shared" si="0"/>
        <v>#REF!</v>
      </c>
    </row>
    <row r="16" spans="1:5" x14ac:dyDescent="0.25">
      <c r="A16" t="s">
        <v>70</v>
      </c>
      <c r="B16" t="s">
        <v>59</v>
      </c>
      <c r="C16" s="16" t="e">
        <f>C15</f>
        <v>#REF!</v>
      </c>
      <c r="D16" s="1">
        <v>6</v>
      </c>
      <c r="E16" s="6" t="e">
        <f t="shared" si="0"/>
        <v>#REF!</v>
      </c>
    </row>
    <row r="17" spans="1:5" ht="15.75" thickBot="1" x14ac:dyDescent="0.3">
      <c r="A17" s="17"/>
      <c r="B17" s="17"/>
      <c r="C17" s="18"/>
      <c r="D17" s="18"/>
      <c r="E17" s="17"/>
    </row>
    <row r="18" spans="1:5" ht="15.75" thickTop="1" x14ac:dyDescent="0.25">
      <c r="C18" s="21" t="s">
        <v>73</v>
      </c>
      <c r="D18" s="21"/>
      <c r="E18" s="8" t="e">
        <f>SUM(E5:E16)</f>
        <v>#REF!</v>
      </c>
    </row>
    <row r="19" spans="1:5" x14ac:dyDescent="0.25">
      <c r="C19" s="1"/>
      <c r="D19" s="1"/>
    </row>
    <row r="20" spans="1:5" x14ac:dyDescent="0.25">
      <c r="C20" s="1"/>
      <c r="D20" s="1"/>
    </row>
    <row r="21" spans="1:5" ht="15.75" thickBot="1" x14ac:dyDescent="0.3">
      <c r="A21" s="19" t="s">
        <v>74</v>
      </c>
      <c r="B21" s="19"/>
      <c r="C21" s="20"/>
      <c r="D21" s="20"/>
      <c r="E21" s="19"/>
    </row>
    <row r="22" spans="1:5" x14ac:dyDescent="0.25">
      <c r="C22" s="1"/>
      <c r="D22" s="1"/>
    </row>
    <row r="23" spans="1:5" x14ac:dyDescent="0.25">
      <c r="A23" t="s">
        <v>75</v>
      </c>
      <c r="B23" t="s">
        <v>82</v>
      </c>
      <c r="C23" s="16">
        <v>895</v>
      </c>
      <c r="D23" s="1">
        <v>2</v>
      </c>
      <c r="E23" s="6">
        <f>C23*D23</f>
        <v>1790</v>
      </c>
    </row>
    <row r="24" spans="1:5" x14ac:dyDescent="0.25">
      <c r="A24" t="s">
        <v>76</v>
      </c>
      <c r="B24" t="s">
        <v>82</v>
      </c>
      <c r="C24" s="16">
        <v>895</v>
      </c>
      <c r="D24" s="1">
        <v>2</v>
      </c>
      <c r="E24" s="6">
        <f t="shared" ref="E24:E28" si="1">C24*D24</f>
        <v>1790</v>
      </c>
    </row>
    <row r="25" spans="1:5" x14ac:dyDescent="0.25">
      <c r="A25" t="s">
        <v>77</v>
      </c>
      <c r="B25" t="s">
        <v>82</v>
      </c>
      <c r="C25" s="16">
        <v>895</v>
      </c>
      <c r="D25" s="1">
        <v>2</v>
      </c>
      <c r="E25" s="6">
        <f t="shared" si="1"/>
        <v>1790</v>
      </c>
    </row>
    <row r="26" spans="1:5" x14ac:dyDescent="0.25">
      <c r="A26" t="s">
        <v>78</v>
      </c>
      <c r="B26" t="s">
        <v>82</v>
      </c>
      <c r="C26" s="16">
        <v>895</v>
      </c>
      <c r="D26" s="1">
        <v>2</v>
      </c>
      <c r="E26" s="6">
        <f t="shared" si="1"/>
        <v>1790</v>
      </c>
    </row>
    <row r="27" spans="1:5" x14ac:dyDescent="0.25">
      <c r="A27" t="s">
        <v>80</v>
      </c>
      <c r="B27" t="s">
        <v>82</v>
      </c>
      <c r="C27" s="16">
        <v>895</v>
      </c>
      <c r="D27" s="1">
        <v>2</v>
      </c>
      <c r="E27" s="6">
        <f t="shared" si="1"/>
        <v>1790</v>
      </c>
    </row>
    <row r="28" spans="1:5" x14ac:dyDescent="0.25">
      <c r="A28" t="s">
        <v>81</v>
      </c>
      <c r="B28" t="s">
        <v>82</v>
      </c>
      <c r="C28" s="16">
        <v>895</v>
      </c>
      <c r="D28" s="1">
        <v>2</v>
      </c>
      <c r="E28" s="6">
        <f t="shared" si="1"/>
        <v>1790</v>
      </c>
    </row>
    <row r="29" spans="1:5" ht="15.75" thickBot="1" x14ac:dyDescent="0.3">
      <c r="A29" s="17"/>
      <c r="B29" s="17"/>
      <c r="C29" s="17"/>
      <c r="D29" s="17"/>
      <c r="E29" s="17"/>
    </row>
    <row r="30" spans="1:5" ht="15.75" thickTop="1" x14ac:dyDescent="0.25">
      <c r="C30" s="21" t="s">
        <v>73</v>
      </c>
      <c r="D30" s="22"/>
      <c r="E30" s="8">
        <f>SUM(E23:E29)</f>
        <v>10740</v>
      </c>
    </row>
    <row r="31" spans="1:5" x14ac:dyDescent="0.25">
      <c r="E31" s="6"/>
    </row>
    <row r="32" spans="1:5" x14ac:dyDescent="0.25">
      <c r="E32" s="6"/>
    </row>
    <row r="34" spans="1:5" ht="15.75" thickBot="1" x14ac:dyDescent="0.3">
      <c r="A34" s="19" t="s">
        <v>85</v>
      </c>
      <c r="B34" s="19"/>
      <c r="C34" s="19"/>
      <c r="D34" s="19"/>
      <c r="E34" s="19"/>
    </row>
    <row r="36" spans="1:5" x14ac:dyDescent="0.25">
      <c r="A36" t="s">
        <v>75</v>
      </c>
      <c r="B36" t="s">
        <v>84</v>
      </c>
      <c r="C36" s="16">
        <v>1470</v>
      </c>
      <c r="D36" s="1">
        <v>1</v>
      </c>
      <c r="E36" s="6">
        <f>C36*D36</f>
        <v>1470</v>
      </c>
    </row>
    <row r="37" spans="1:5" x14ac:dyDescent="0.25">
      <c r="A37" t="s">
        <v>76</v>
      </c>
      <c r="B37" t="s">
        <v>84</v>
      </c>
      <c r="C37" s="16">
        <v>1470</v>
      </c>
      <c r="D37" s="1">
        <v>1</v>
      </c>
      <c r="E37" s="6">
        <f t="shared" ref="E37:E41" si="2">C37*D37</f>
        <v>1470</v>
      </c>
    </row>
    <row r="38" spans="1:5" x14ac:dyDescent="0.25">
      <c r="A38" t="s">
        <v>77</v>
      </c>
      <c r="B38" t="s">
        <v>84</v>
      </c>
      <c r="C38" s="16">
        <v>1470</v>
      </c>
      <c r="D38" s="1">
        <v>1</v>
      </c>
      <c r="E38" s="6">
        <f t="shared" si="2"/>
        <v>1470</v>
      </c>
    </row>
    <row r="39" spans="1:5" x14ac:dyDescent="0.25">
      <c r="A39" t="s">
        <v>78</v>
      </c>
      <c r="B39" t="s">
        <v>84</v>
      </c>
      <c r="C39" s="16">
        <v>1470</v>
      </c>
      <c r="D39" s="1">
        <v>1</v>
      </c>
      <c r="E39" s="6">
        <f t="shared" si="2"/>
        <v>1470</v>
      </c>
    </row>
    <row r="40" spans="1:5" x14ac:dyDescent="0.25">
      <c r="A40" t="s">
        <v>80</v>
      </c>
      <c r="B40" t="s">
        <v>84</v>
      </c>
      <c r="C40" s="16">
        <v>1470</v>
      </c>
      <c r="D40" s="1">
        <v>1</v>
      </c>
      <c r="E40" s="6">
        <f t="shared" si="2"/>
        <v>1470</v>
      </c>
    </row>
    <row r="41" spans="1:5" x14ac:dyDescent="0.25">
      <c r="A41" t="s">
        <v>81</v>
      </c>
      <c r="B41" t="s">
        <v>84</v>
      </c>
      <c r="C41" s="16">
        <v>1470</v>
      </c>
      <c r="D41" s="1">
        <v>1</v>
      </c>
      <c r="E41" s="6">
        <f t="shared" si="2"/>
        <v>1470</v>
      </c>
    </row>
    <row r="42" spans="1:5" ht="15.75" thickBot="1" x14ac:dyDescent="0.3">
      <c r="A42" s="17"/>
      <c r="B42" s="17"/>
      <c r="C42" s="17"/>
      <c r="D42" s="17"/>
      <c r="E42" s="17"/>
    </row>
    <row r="43" spans="1:5" ht="15.75" thickTop="1" x14ac:dyDescent="0.25">
      <c r="C43" s="21" t="s">
        <v>73</v>
      </c>
      <c r="D43" s="22"/>
      <c r="E43" s="8">
        <f>SUM(E36:E42)</f>
        <v>8820</v>
      </c>
    </row>
    <row r="46" spans="1:5" ht="15.75" thickBot="1" x14ac:dyDescent="0.3">
      <c r="A46" s="19" t="s">
        <v>86</v>
      </c>
      <c r="B46" s="19"/>
      <c r="C46" s="19"/>
      <c r="D46" s="19"/>
      <c r="E46" s="19"/>
    </row>
    <row r="48" spans="1:5" x14ac:dyDescent="0.25">
      <c r="A48" t="s">
        <v>30</v>
      </c>
      <c r="B48" t="s">
        <v>87</v>
      </c>
      <c r="C48" s="16">
        <v>14700</v>
      </c>
      <c r="D48" s="1">
        <v>1</v>
      </c>
      <c r="E48" s="6">
        <f>C48*D48</f>
        <v>14700</v>
      </c>
    </row>
    <row r="49" spans="1:5" x14ac:dyDescent="0.25">
      <c r="A49" t="s">
        <v>88</v>
      </c>
      <c r="B49" t="s">
        <v>89</v>
      </c>
      <c r="C49" s="16">
        <v>24300</v>
      </c>
      <c r="D49" s="1">
        <v>1</v>
      </c>
      <c r="E49" s="6">
        <f>C49*D49</f>
        <v>24300</v>
      </c>
    </row>
    <row r="50" spans="1:5" x14ac:dyDescent="0.25">
      <c r="A50" t="s">
        <v>90</v>
      </c>
      <c r="B50" t="s">
        <v>91</v>
      </c>
    </row>
    <row r="51" spans="1:5" x14ac:dyDescent="0.25">
      <c r="B51" t="s">
        <v>92</v>
      </c>
    </row>
    <row r="52" spans="1:5" x14ac:dyDescent="0.25">
      <c r="B52" t="s">
        <v>93</v>
      </c>
    </row>
    <row r="53" spans="1:5" x14ac:dyDescent="0.25">
      <c r="B53" t="s">
        <v>94</v>
      </c>
      <c r="D53" s="1">
        <v>1</v>
      </c>
      <c r="E53" s="6">
        <v>4300</v>
      </c>
    </row>
    <row r="54" spans="1:5" ht="15.75" thickBot="1" x14ac:dyDescent="0.3">
      <c r="A54" s="17"/>
      <c r="B54" s="17"/>
      <c r="C54" s="17"/>
      <c r="D54" s="17"/>
      <c r="E54" s="17"/>
    </row>
    <row r="55" spans="1:5" ht="15.75" thickTop="1" x14ac:dyDescent="0.25">
      <c r="C55" s="21" t="s">
        <v>73</v>
      </c>
      <c r="D55" s="22"/>
      <c r="E55" s="8">
        <f>SUM(E48:E54)</f>
        <v>43300</v>
      </c>
    </row>
    <row r="58" spans="1:5" ht="9" customHeight="1" x14ac:dyDescent="0.25">
      <c r="A58" s="24"/>
      <c r="B58" s="24"/>
      <c r="C58" s="24"/>
      <c r="D58" s="24"/>
      <c r="E58" s="24"/>
    </row>
    <row r="60" spans="1:5" ht="15.75" thickBot="1" x14ac:dyDescent="0.3">
      <c r="A60" s="25"/>
      <c r="B60" s="27" t="s">
        <v>95</v>
      </c>
      <c r="C60" s="25"/>
      <c r="D60" s="25"/>
      <c r="E60" s="26" t="e">
        <f>E18+E30+E43+E55</f>
        <v>#REF!</v>
      </c>
    </row>
    <row r="61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C4" sqref="C4:F19"/>
    </sheetView>
  </sheetViews>
  <sheetFormatPr defaultRowHeight="15" x14ac:dyDescent="0.25"/>
  <cols>
    <col min="2" max="2" width="24.5703125" customWidth="1"/>
    <col min="4" max="4" width="12" customWidth="1"/>
    <col min="6" max="6" width="12.5703125" bestFit="1" customWidth="1"/>
  </cols>
  <sheetData>
    <row r="2" spans="2:6" ht="15.75" thickBot="1" x14ac:dyDescent="0.3">
      <c r="B2" s="12" t="s">
        <v>33</v>
      </c>
      <c r="C2" s="13"/>
      <c r="D2" s="13"/>
      <c r="E2" s="13"/>
      <c r="F2" s="13"/>
    </row>
    <row r="3" spans="2:6" x14ac:dyDescent="0.25">
      <c r="B3" s="2"/>
      <c r="C3" s="2" t="s">
        <v>16</v>
      </c>
      <c r="D3" s="2" t="s">
        <v>34</v>
      </c>
      <c r="E3" s="2" t="s">
        <v>17</v>
      </c>
      <c r="F3" s="5" t="s">
        <v>18</v>
      </c>
    </row>
    <row r="4" spans="2:6" x14ac:dyDescent="0.25">
      <c r="B4" s="3" t="s">
        <v>0</v>
      </c>
      <c r="C4" s="4">
        <v>2</v>
      </c>
      <c r="D4" s="4"/>
      <c r="E4" s="4"/>
      <c r="F4" s="3"/>
    </row>
    <row r="5" spans="2:6" x14ac:dyDescent="0.25">
      <c r="B5" s="3" t="s">
        <v>1</v>
      </c>
      <c r="C5" s="4">
        <v>3</v>
      </c>
      <c r="D5" s="4">
        <v>1</v>
      </c>
      <c r="E5" s="4">
        <v>1</v>
      </c>
      <c r="F5" s="3"/>
    </row>
    <row r="6" spans="2:6" x14ac:dyDescent="0.25">
      <c r="B6" s="3" t="s">
        <v>2</v>
      </c>
      <c r="C6" s="4">
        <v>1</v>
      </c>
      <c r="D6" s="4"/>
      <c r="E6" s="4"/>
      <c r="F6" s="3"/>
    </row>
    <row r="7" spans="2:6" x14ac:dyDescent="0.25">
      <c r="B7" s="3" t="s">
        <v>3</v>
      </c>
      <c r="C7" s="4">
        <v>2</v>
      </c>
      <c r="D7" s="4">
        <v>1</v>
      </c>
      <c r="E7" s="4">
        <v>1</v>
      </c>
      <c r="F7" s="3"/>
    </row>
    <row r="8" spans="2:6" x14ac:dyDescent="0.25">
      <c r="B8" s="3" t="s">
        <v>4</v>
      </c>
      <c r="C8" s="4">
        <v>2</v>
      </c>
      <c r="D8" s="4">
        <v>1</v>
      </c>
      <c r="E8" s="4">
        <v>1</v>
      </c>
      <c r="F8" s="3"/>
    </row>
    <row r="9" spans="2:6" x14ac:dyDescent="0.25">
      <c r="B9" s="3" t="s">
        <v>5</v>
      </c>
      <c r="C9" s="4">
        <v>2</v>
      </c>
      <c r="D9" s="4">
        <v>1</v>
      </c>
      <c r="E9" s="4">
        <v>1</v>
      </c>
      <c r="F9" s="3"/>
    </row>
    <row r="10" spans="2:6" x14ac:dyDescent="0.25">
      <c r="B10" s="3" t="s">
        <v>6</v>
      </c>
      <c r="C10" s="4">
        <v>2</v>
      </c>
      <c r="D10" s="4"/>
      <c r="E10" s="4"/>
      <c r="F10" s="3"/>
    </row>
    <row r="11" spans="2:6" x14ac:dyDescent="0.25">
      <c r="B11" s="3" t="s">
        <v>7</v>
      </c>
      <c r="C11" s="4">
        <v>1</v>
      </c>
      <c r="D11" s="4"/>
      <c r="E11" s="4"/>
      <c r="F11" s="3"/>
    </row>
    <row r="12" spans="2:6" x14ac:dyDescent="0.25">
      <c r="B12" s="3" t="s">
        <v>8</v>
      </c>
      <c r="C12" s="4">
        <v>1</v>
      </c>
      <c r="D12" s="4">
        <v>1</v>
      </c>
      <c r="E12" s="4">
        <v>1</v>
      </c>
      <c r="F12" s="3"/>
    </row>
    <row r="13" spans="2:6" x14ac:dyDescent="0.25">
      <c r="B13" s="3" t="s">
        <v>9</v>
      </c>
      <c r="C13" s="4">
        <v>4</v>
      </c>
      <c r="D13" s="4">
        <v>1</v>
      </c>
      <c r="E13" s="4">
        <v>1</v>
      </c>
      <c r="F13" s="3"/>
    </row>
    <row r="14" spans="2:6" x14ac:dyDescent="0.25">
      <c r="B14" s="3" t="s">
        <v>10</v>
      </c>
      <c r="C14" s="4">
        <v>4</v>
      </c>
      <c r="D14" s="4">
        <v>1</v>
      </c>
      <c r="E14" s="4"/>
      <c r="F14" s="3"/>
    </row>
    <row r="15" spans="2:6" x14ac:dyDescent="0.25">
      <c r="B15" s="3" t="s">
        <v>11</v>
      </c>
      <c r="C15" s="4">
        <v>2</v>
      </c>
      <c r="D15" s="4"/>
      <c r="E15" s="4"/>
      <c r="F15" s="3"/>
    </row>
    <row r="16" spans="2:6" x14ac:dyDescent="0.25">
      <c r="B16" s="3" t="s">
        <v>12</v>
      </c>
      <c r="C16" s="4">
        <v>2</v>
      </c>
      <c r="D16" s="4"/>
      <c r="E16" s="4"/>
      <c r="F16" s="3"/>
    </row>
    <row r="17" spans="1:6" x14ac:dyDescent="0.25">
      <c r="B17" s="3" t="s">
        <v>13</v>
      </c>
      <c r="C17" s="4">
        <v>2</v>
      </c>
      <c r="D17" s="4"/>
      <c r="E17" s="4"/>
      <c r="F17" s="3"/>
    </row>
    <row r="18" spans="1:6" x14ac:dyDescent="0.25">
      <c r="B18" s="3" t="s">
        <v>14</v>
      </c>
      <c r="C18" s="4">
        <v>1</v>
      </c>
      <c r="D18" s="4"/>
      <c r="E18" s="4"/>
      <c r="F18" s="3"/>
    </row>
    <row r="19" spans="1:6" x14ac:dyDescent="0.25">
      <c r="B19" s="3" t="s">
        <v>15</v>
      </c>
      <c r="C19" s="4">
        <v>3</v>
      </c>
      <c r="D19" s="4">
        <v>1</v>
      </c>
      <c r="E19" s="4">
        <v>1</v>
      </c>
      <c r="F19" s="3"/>
    </row>
    <row r="20" spans="1:6" x14ac:dyDescent="0.25">
      <c r="C20" s="1">
        <f>SUM(C4:C19)</f>
        <v>34</v>
      </c>
      <c r="D20" s="1">
        <f>SUM(D4:D19)</f>
        <v>8</v>
      </c>
      <c r="E20" s="1">
        <f>SUM(E4:E19)</f>
        <v>7</v>
      </c>
      <c r="F20">
        <v>8</v>
      </c>
    </row>
    <row r="22" spans="1:6" x14ac:dyDescent="0.25">
      <c r="B22" t="s">
        <v>20</v>
      </c>
      <c r="C22">
        <f>C20/8</f>
        <v>4.25</v>
      </c>
      <c r="D22" t="s">
        <v>22</v>
      </c>
      <c r="E22" s="6">
        <v>170</v>
      </c>
      <c r="F22" s="6">
        <f>C22*E22</f>
        <v>722.5</v>
      </c>
    </row>
    <row r="23" spans="1:6" x14ac:dyDescent="0.25">
      <c r="B23" t="s">
        <v>21</v>
      </c>
      <c r="C23">
        <v>1</v>
      </c>
      <c r="D23" t="s">
        <v>23</v>
      </c>
      <c r="E23" s="6">
        <v>95</v>
      </c>
      <c r="F23" s="6">
        <f t="shared" ref="F23:F29" si="0">C23*E23</f>
        <v>95</v>
      </c>
    </row>
    <row r="24" spans="1:6" x14ac:dyDescent="0.25">
      <c r="B24" t="s">
        <v>19</v>
      </c>
      <c r="C24">
        <f>42/12</f>
        <v>3.5</v>
      </c>
      <c r="D24" t="s">
        <v>24</v>
      </c>
      <c r="E24" s="6">
        <v>150</v>
      </c>
      <c r="F24" s="6">
        <f t="shared" si="0"/>
        <v>525</v>
      </c>
    </row>
    <row r="25" spans="1:6" x14ac:dyDescent="0.25">
      <c r="A25" s="11" t="s">
        <v>32</v>
      </c>
      <c r="B25" s="9" t="s">
        <v>25</v>
      </c>
      <c r="C25" s="9">
        <f>F20</f>
        <v>8</v>
      </c>
      <c r="D25" s="9" t="s">
        <v>28</v>
      </c>
      <c r="E25" s="10">
        <v>120</v>
      </c>
      <c r="F25" s="10">
        <f t="shared" si="0"/>
        <v>960</v>
      </c>
    </row>
    <row r="26" spans="1:6" x14ac:dyDescent="0.25">
      <c r="B26" t="s">
        <v>17</v>
      </c>
      <c r="C26">
        <f>E20</f>
        <v>7</v>
      </c>
      <c r="D26" t="s">
        <v>27</v>
      </c>
      <c r="E26" s="6">
        <v>87</v>
      </c>
      <c r="F26" s="6">
        <f t="shared" si="0"/>
        <v>609</v>
      </c>
    </row>
    <row r="27" spans="1:6" x14ac:dyDescent="0.25">
      <c r="B27" t="s">
        <v>26</v>
      </c>
      <c r="C27">
        <f>D20/8</f>
        <v>1</v>
      </c>
      <c r="D27" t="s">
        <v>22</v>
      </c>
      <c r="E27" s="6">
        <v>170</v>
      </c>
      <c r="F27" s="6">
        <f t="shared" si="0"/>
        <v>170</v>
      </c>
    </row>
    <row r="28" spans="1:6" x14ac:dyDescent="0.25">
      <c r="B28" t="s">
        <v>49</v>
      </c>
      <c r="C28">
        <v>1</v>
      </c>
      <c r="D28" t="s">
        <v>29</v>
      </c>
      <c r="E28" s="6">
        <v>1300</v>
      </c>
      <c r="F28" s="6">
        <f t="shared" si="0"/>
        <v>1300</v>
      </c>
    </row>
    <row r="29" spans="1:6" x14ac:dyDescent="0.25">
      <c r="B29" s="2" t="s">
        <v>30</v>
      </c>
      <c r="C29" s="2">
        <v>1</v>
      </c>
      <c r="D29" s="2" t="s">
        <v>31</v>
      </c>
      <c r="E29" s="7">
        <v>600</v>
      </c>
      <c r="F29" s="7">
        <f t="shared" si="0"/>
        <v>600</v>
      </c>
    </row>
    <row r="30" spans="1:6" x14ac:dyDescent="0.25">
      <c r="F30" s="8">
        <f>SUM(F22:F29)</f>
        <v>4981.5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topLeftCell="A10" workbookViewId="0">
      <selection activeCell="C29" sqref="C29"/>
    </sheetView>
  </sheetViews>
  <sheetFormatPr defaultRowHeight="15" x14ac:dyDescent="0.25"/>
  <cols>
    <col min="2" max="2" width="20.42578125" bestFit="1" customWidth="1"/>
    <col min="3" max="3" width="8.7109375" customWidth="1"/>
    <col min="4" max="4" width="11.140625" bestFit="1" customWidth="1"/>
    <col min="6" max="6" width="12.5703125" bestFit="1" customWidth="1"/>
  </cols>
  <sheetData>
    <row r="2" spans="2:6" ht="15.75" thickBot="1" x14ac:dyDescent="0.3">
      <c r="B2" s="12" t="s">
        <v>38</v>
      </c>
      <c r="C2" s="13"/>
      <c r="D2" s="13"/>
      <c r="E2" s="13"/>
      <c r="F2" s="13"/>
    </row>
    <row r="3" spans="2:6" x14ac:dyDescent="0.25">
      <c r="B3" s="2"/>
      <c r="C3" s="2" t="s">
        <v>16</v>
      </c>
      <c r="D3" s="2" t="s">
        <v>34</v>
      </c>
      <c r="E3" s="2" t="s">
        <v>17</v>
      </c>
      <c r="F3" s="5" t="s">
        <v>18</v>
      </c>
    </row>
    <row r="4" spans="2:6" x14ac:dyDescent="0.25">
      <c r="B4" s="3" t="s">
        <v>0</v>
      </c>
      <c r="C4" s="4">
        <v>1</v>
      </c>
      <c r="D4" s="4"/>
      <c r="E4" s="4"/>
      <c r="F4" s="3"/>
    </row>
    <row r="5" spans="2:6" x14ac:dyDescent="0.25">
      <c r="B5" s="3" t="s">
        <v>3</v>
      </c>
      <c r="C5" s="4">
        <v>1</v>
      </c>
      <c r="D5" s="4">
        <v>0</v>
      </c>
      <c r="E5" s="4"/>
      <c r="F5" s="3"/>
    </row>
    <row r="6" spans="2:6" x14ac:dyDescent="0.25">
      <c r="B6" s="3" t="s">
        <v>1</v>
      </c>
      <c r="C6" s="4">
        <v>3</v>
      </c>
      <c r="D6" s="4"/>
      <c r="E6" s="4">
        <v>1</v>
      </c>
      <c r="F6" s="3"/>
    </row>
    <row r="7" spans="2:6" x14ac:dyDescent="0.25">
      <c r="B7" s="3" t="s">
        <v>9</v>
      </c>
      <c r="C7" s="4">
        <v>3</v>
      </c>
      <c r="D7" s="4">
        <v>1</v>
      </c>
      <c r="E7" s="4">
        <v>1</v>
      </c>
      <c r="F7" s="3"/>
    </row>
    <row r="8" spans="2:6" x14ac:dyDescent="0.25">
      <c r="B8" s="3" t="s">
        <v>39</v>
      </c>
      <c r="C8" s="4">
        <v>3</v>
      </c>
      <c r="D8" s="4">
        <v>1</v>
      </c>
      <c r="E8" s="4">
        <v>1</v>
      </c>
      <c r="F8" s="3"/>
    </row>
    <row r="9" spans="2:6" x14ac:dyDescent="0.25">
      <c r="B9" s="3" t="s">
        <v>40</v>
      </c>
      <c r="C9" s="4">
        <v>2</v>
      </c>
      <c r="D9" s="4">
        <v>1</v>
      </c>
      <c r="E9" s="4"/>
      <c r="F9" s="3"/>
    </row>
    <row r="10" spans="2:6" x14ac:dyDescent="0.25">
      <c r="B10" s="3" t="s">
        <v>5</v>
      </c>
      <c r="C10" s="4">
        <v>2</v>
      </c>
      <c r="D10" s="4">
        <v>1</v>
      </c>
      <c r="E10" s="4">
        <v>1</v>
      </c>
      <c r="F10" s="3"/>
    </row>
    <row r="11" spans="2:6" x14ac:dyDescent="0.25">
      <c r="B11" s="3" t="s">
        <v>6</v>
      </c>
      <c r="C11" s="4">
        <v>3</v>
      </c>
      <c r="D11" s="4">
        <v>1</v>
      </c>
      <c r="E11" s="4">
        <v>1</v>
      </c>
      <c r="F11" s="3"/>
    </row>
    <row r="12" spans="2:6" x14ac:dyDescent="0.25">
      <c r="B12" s="3" t="s">
        <v>41</v>
      </c>
      <c r="C12" s="4">
        <v>1</v>
      </c>
      <c r="D12" s="4"/>
      <c r="E12" s="4"/>
      <c r="F12" s="3"/>
    </row>
    <row r="13" spans="2:6" x14ac:dyDescent="0.25">
      <c r="B13" s="3" t="s">
        <v>42</v>
      </c>
      <c r="C13" s="4">
        <v>1</v>
      </c>
      <c r="D13" s="4"/>
      <c r="E13" s="4"/>
      <c r="F13" s="3"/>
    </row>
    <row r="14" spans="2:6" x14ac:dyDescent="0.25">
      <c r="B14" s="3" t="s">
        <v>43</v>
      </c>
      <c r="C14" s="4">
        <v>1</v>
      </c>
      <c r="D14" s="4">
        <v>1</v>
      </c>
      <c r="E14" s="4">
        <v>1</v>
      </c>
      <c r="F14" s="3"/>
    </row>
    <row r="15" spans="2:6" x14ac:dyDescent="0.25">
      <c r="B15" s="3" t="s">
        <v>11</v>
      </c>
      <c r="C15" s="4">
        <v>2</v>
      </c>
      <c r="D15" s="4">
        <v>1</v>
      </c>
      <c r="E15" s="4"/>
      <c r="F15" s="3"/>
    </row>
    <row r="16" spans="2:6" x14ac:dyDescent="0.25">
      <c r="B16" s="3" t="s">
        <v>44</v>
      </c>
      <c r="C16" s="4">
        <v>1</v>
      </c>
      <c r="D16" s="4">
        <v>1</v>
      </c>
      <c r="E16" s="4"/>
      <c r="F16" s="3"/>
    </row>
    <row r="17" spans="2:6" x14ac:dyDescent="0.25">
      <c r="B17" s="3" t="s">
        <v>12</v>
      </c>
      <c r="C17" s="4">
        <v>1</v>
      </c>
      <c r="D17" s="4"/>
      <c r="E17" s="4"/>
      <c r="F17" s="3"/>
    </row>
    <row r="18" spans="2:6" x14ac:dyDescent="0.25">
      <c r="B18" s="3" t="s">
        <v>14</v>
      </c>
      <c r="C18" s="4">
        <v>1</v>
      </c>
      <c r="D18" s="4"/>
      <c r="E18" s="4"/>
      <c r="F18" s="3"/>
    </row>
    <row r="19" spans="2:6" x14ac:dyDescent="0.25">
      <c r="B19" s="3" t="s">
        <v>45</v>
      </c>
      <c r="C19" s="4">
        <v>4</v>
      </c>
      <c r="D19" s="4"/>
      <c r="E19" s="4">
        <v>2</v>
      </c>
      <c r="F19" s="3"/>
    </row>
    <row r="20" spans="2:6" x14ac:dyDescent="0.25">
      <c r="B20" s="3" t="s">
        <v>15</v>
      </c>
      <c r="C20" s="4">
        <v>3</v>
      </c>
      <c r="D20" s="4">
        <v>1</v>
      </c>
      <c r="E20" s="4"/>
      <c r="F20" s="3"/>
    </row>
    <row r="21" spans="2:6" x14ac:dyDescent="0.25">
      <c r="B21" s="3" t="s">
        <v>3</v>
      </c>
      <c r="C21" s="4">
        <v>1</v>
      </c>
      <c r="D21" s="4"/>
      <c r="E21" s="4"/>
      <c r="F21" s="3"/>
    </row>
    <row r="22" spans="2:6" x14ac:dyDescent="0.25">
      <c r="C22" s="1">
        <f>SUM(C4:C21)</f>
        <v>34</v>
      </c>
      <c r="D22" s="1">
        <f>SUM(D4:D21)</f>
        <v>9</v>
      </c>
      <c r="E22" s="1">
        <f>SUM(E4:E21)</f>
        <v>8</v>
      </c>
      <c r="F22">
        <v>8</v>
      </c>
    </row>
    <row r="24" spans="2:6" x14ac:dyDescent="0.25">
      <c r="B24" t="s">
        <v>20</v>
      </c>
      <c r="C24">
        <f>C22/8</f>
        <v>4.25</v>
      </c>
      <c r="D24" t="s">
        <v>22</v>
      </c>
      <c r="E24" s="6">
        <v>170</v>
      </c>
      <c r="F24" s="6">
        <f>C24*E24</f>
        <v>722.5</v>
      </c>
    </row>
    <row r="25" spans="2:6" x14ac:dyDescent="0.25">
      <c r="B25" t="s">
        <v>21</v>
      </c>
      <c r="C25">
        <v>1</v>
      </c>
      <c r="D25" t="s">
        <v>23</v>
      </c>
      <c r="E25" s="6">
        <v>95</v>
      </c>
      <c r="F25" s="6">
        <f t="shared" ref="F25:F31" si="0">C25*E25</f>
        <v>95</v>
      </c>
    </row>
    <row r="26" spans="2:6" x14ac:dyDescent="0.25">
      <c r="B26" t="s">
        <v>19</v>
      </c>
      <c r="C26">
        <f>42/12</f>
        <v>3.5</v>
      </c>
      <c r="D26" t="s">
        <v>24</v>
      </c>
      <c r="E26" s="6">
        <v>150</v>
      </c>
      <c r="F26" s="6">
        <f t="shared" si="0"/>
        <v>525</v>
      </c>
    </row>
    <row r="27" spans="2:6" x14ac:dyDescent="0.25">
      <c r="B27" s="9" t="s">
        <v>25</v>
      </c>
      <c r="C27" s="9">
        <f>F22</f>
        <v>8</v>
      </c>
      <c r="D27" s="9" t="s">
        <v>28</v>
      </c>
      <c r="E27" s="10">
        <v>120</v>
      </c>
      <c r="F27" s="10">
        <f t="shared" si="0"/>
        <v>960</v>
      </c>
    </row>
    <row r="28" spans="2:6" x14ac:dyDescent="0.25">
      <c r="B28" t="s">
        <v>17</v>
      </c>
      <c r="C28">
        <f>E22</f>
        <v>8</v>
      </c>
      <c r="D28" t="s">
        <v>27</v>
      </c>
      <c r="E28" s="6">
        <v>87</v>
      </c>
      <c r="F28" s="6">
        <f t="shared" si="0"/>
        <v>696</v>
      </c>
    </row>
    <row r="29" spans="2:6" x14ac:dyDescent="0.25">
      <c r="B29" t="s">
        <v>26</v>
      </c>
      <c r="C29">
        <f>D22/8</f>
        <v>1.125</v>
      </c>
      <c r="D29" t="s">
        <v>22</v>
      </c>
      <c r="E29" s="6">
        <v>170</v>
      </c>
      <c r="F29" s="6">
        <f t="shared" si="0"/>
        <v>191.25</v>
      </c>
    </row>
    <row r="30" spans="2:6" x14ac:dyDescent="0.25">
      <c r="B30" t="s">
        <v>49</v>
      </c>
      <c r="C30">
        <v>1</v>
      </c>
      <c r="D30" t="s">
        <v>29</v>
      </c>
      <c r="E30" s="6">
        <v>1300</v>
      </c>
      <c r="F30" s="6">
        <f t="shared" si="0"/>
        <v>1300</v>
      </c>
    </row>
    <row r="31" spans="2:6" x14ac:dyDescent="0.25">
      <c r="B31" s="2" t="s">
        <v>30</v>
      </c>
      <c r="C31" s="2">
        <v>1</v>
      </c>
      <c r="D31" s="2" t="s">
        <v>31</v>
      </c>
      <c r="E31" s="7">
        <v>600</v>
      </c>
      <c r="F31" s="7">
        <f t="shared" si="0"/>
        <v>600</v>
      </c>
    </row>
    <row r="32" spans="2:6" x14ac:dyDescent="0.25">
      <c r="F32" s="8">
        <f>SUM(F24:F31)</f>
        <v>5089.75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opLeftCell="A16" workbookViewId="0">
      <selection activeCell="I39" sqref="I39"/>
    </sheetView>
  </sheetViews>
  <sheetFormatPr defaultRowHeight="15" x14ac:dyDescent="0.25"/>
  <cols>
    <col min="2" max="2" width="20.42578125" bestFit="1" customWidth="1"/>
    <col min="4" max="4" width="11.140625" bestFit="1" customWidth="1"/>
    <col min="6" max="6" width="12.5703125" bestFit="1" customWidth="1"/>
  </cols>
  <sheetData>
    <row r="3" spans="2:6" ht="15.75" thickBot="1" x14ac:dyDescent="0.3">
      <c r="B3" s="12" t="s">
        <v>48</v>
      </c>
      <c r="C3" s="13"/>
      <c r="D3" s="13"/>
      <c r="E3" s="13"/>
      <c r="F3" s="13"/>
    </row>
    <row r="4" spans="2:6" x14ac:dyDescent="0.25">
      <c r="B4" s="2"/>
      <c r="C4" s="2" t="s">
        <v>16</v>
      </c>
      <c r="D4" s="2" t="s">
        <v>34</v>
      </c>
      <c r="E4" s="2" t="s">
        <v>17</v>
      </c>
      <c r="F4" s="5" t="s">
        <v>18</v>
      </c>
    </row>
    <row r="5" spans="2:6" x14ac:dyDescent="0.25">
      <c r="B5" s="3" t="s">
        <v>52</v>
      </c>
      <c r="C5" s="4">
        <v>1</v>
      </c>
      <c r="D5" s="4"/>
      <c r="E5" s="4"/>
      <c r="F5" s="3"/>
    </row>
    <row r="6" spans="2:6" x14ac:dyDescent="0.25">
      <c r="B6" s="3" t="s">
        <v>53</v>
      </c>
      <c r="C6" s="4">
        <v>1</v>
      </c>
      <c r="D6" s="4"/>
      <c r="E6" s="4"/>
      <c r="F6" s="3"/>
    </row>
    <row r="7" spans="2:6" x14ac:dyDescent="0.25">
      <c r="B7" s="3" t="s">
        <v>3</v>
      </c>
      <c r="C7" s="4">
        <v>1</v>
      </c>
      <c r="D7" s="4"/>
      <c r="E7" s="4"/>
      <c r="F7" s="3"/>
    </row>
    <row r="8" spans="2:6" x14ac:dyDescent="0.25">
      <c r="B8" s="3" t="s">
        <v>1</v>
      </c>
      <c r="C8" s="4">
        <v>3</v>
      </c>
      <c r="D8" s="4">
        <v>1</v>
      </c>
      <c r="E8" s="4">
        <v>1</v>
      </c>
      <c r="F8" s="3"/>
    </row>
    <row r="9" spans="2:6" x14ac:dyDescent="0.25">
      <c r="B9" s="3" t="s">
        <v>9</v>
      </c>
      <c r="C9" s="4">
        <v>3</v>
      </c>
      <c r="D9" s="4">
        <v>1</v>
      </c>
      <c r="E9" s="4">
        <v>1</v>
      </c>
      <c r="F9" s="3"/>
    </row>
    <row r="10" spans="2:6" x14ac:dyDescent="0.25">
      <c r="B10" s="3" t="s">
        <v>39</v>
      </c>
      <c r="C10" s="4">
        <v>3</v>
      </c>
      <c r="D10" s="4">
        <v>1</v>
      </c>
      <c r="E10" s="4">
        <v>1</v>
      </c>
      <c r="F10" s="3"/>
    </row>
    <row r="11" spans="2:6" x14ac:dyDescent="0.25">
      <c r="B11" s="3" t="s">
        <v>40</v>
      </c>
      <c r="C11" s="4">
        <v>2</v>
      </c>
      <c r="D11" s="4">
        <v>1</v>
      </c>
      <c r="E11" s="4"/>
      <c r="F11" s="3"/>
    </row>
    <row r="12" spans="2:6" x14ac:dyDescent="0.25">
      <c r="B12" s="3" t="s">
        <v>55</v>
      </c>
      <c r="C12" s="4">
        <v>2</v>
      </c>
      <c r="D12" s="4">
        <v>1</v>
      </c>
      <c r="E12" s="4"/>
      <c r="F12" s="3"/>
    </row>
    <row r="13" spans="2:6" x14ac:dyDescent="0.25">
      <c r="B13" s="3" t="s">
        <v>5</v>
      </c>
      <c r="C13" s="4">
        <v>2</v>
      </c>
      <c r="D13" s="4">
        <v>1</v>
      </c>
      <c r="E13" s="4">
        <v>1</v>
      </c>
      <c r="F13" s="3"/>
    </row>
    <row r="14" spans="2:6" x14ac:dyDescent="0.25">
      <c r="B14" s="3" t="s">
        <v>6</v>
      </c>
      <c r="C14" s="4">
        <v>3</v>
      </c>
      <c r="D14" s="4">
        <v>1</v>
      </c>
      <c r="E14" s="4">
        <v>1</v>
      </c>
      <c r="F14" s="3"/>
    </row>
    <row r="15" spans="2:6" x14ac:dyDescent="0.25">
      <c r="B15" s="3" t="s">
        <v>50</v>
      </c>
      <c r="C15" s="4">
        <v>1</v>
      </c>
      <c r="D15" s="4">
        <v>1</v>
      </c>
      <c r="E15" s="4">
        <v>1</v>
      </c>
      <c r="F15" s="3"/>
    </row>
    <row r="16" spans="2:6" x14ac:dyDescent="0.25">
      <c r="B16" s="3" t="s">
        <v>41</v>
      </c>
      <c r="C16" s="4">
        <v>1</v>
      </c>
      <c r="D16" s="4"/>
      <c r="E16" s="4"/>
      <c r="F16" s="3"/>
    </row>
    <row r="17" spans="2:6" x14ac:dyDescent="0.25">
      <c r="B17" s="3" t="s">
        <v>42</v>
      </c>
      <c r="C17" s="4">
        <v>1</v>
      </c>
      <c r="D17" s="4"/>
      <c r="E17" s="4"/>
      <c r="F17" s="3"/>
    </row>
    <row r="18" spans="2:6" x14ac:dyDescent="0.25">
      <c r="B18" s="3" t="s">
        <v>51</v>
      </c>
      <c r="C18" s="4">
        <v>1</v>
      </c>
      <c r="D18" s="4"/>
      <c r="E18" s="4"/>
      <c r="F18" s="3"/>
    </row>
    <row r="19" spans="2:6" x14ac:dyDescent="0.25">
      <c r="B19" s="3" t="s">
        <v>43</v>
      </c>
      <c r="C19" s="4">
        <v>1</v>
      </c>
      <c r="D19" s="4">
        <v>1</v>
      </c>
      <c r="E19" s="4">
        <v>1</v>
      </c>
      <c r="F19" s="3"/>
    </row>
    <row r="20" spans="2:6" x14ac:dyDescent="0.25">
      <c r="B20" s="3" t="s">
        <v>11</v>
      </c>
      <c r="C20" s="4">
        <v>2</v>
      </c>
      <c r="D20" s="4">
        <v>1</v>
      </c>
      <c r="E20" s="4"/>
      <c r="F20" s="3"/>
    </row>
    <row r="21" spans="2:6" x14ac:dyDescent="0.25">
      <c r="B21" s="3" t="s">
        <v>44</v>
      </c>
      <c r="C21" s="4">
        <v>1</v>
      </c>
      <c r="D21" s="4">
        <v>1</v>
      </c>
      <c r="E21" s="4"/>
      <c r="F21" s="3"/>
    </row>
    <row r="22" spans="2:6" x14ac:dyDescent="0.25">
      <c r="B22" s="3" t="s">
        <v>12</v>
      </c>
      <c r="C22" s="4">
        <v>1</v>
      </c>
      <c r="D22" s="4"/>
      <c r="E22" s="4"/>
      <c r="F22" s="3"/>
    </row>
    <row r="23" spans="2:6" x14ac:dyDescent="0.25">
      <c r="B23" s="3" t="s">
        <v>14</v>
      </c>
      <c r="C23" s="4">
        <v>1</v>
      </c>
      <c r="D23" s="4"/>
      <c r="E23" s="4"/>
      <c r="F23" s="3"/>
    </row>
    <row r="24" spans="2:6" x14ac:dyDescent="0.25">
      <c r="B24" s="3" t="s">
        <v>54</v>
      </c>
      <c r="C24" s="4">
        <v>4</v>
      </c>
      <c r="D24" s="4"/>
      <c r="E24" s="4">
        <v>2</v>
      </c>
      <c r="F24" s="3"/>
    </row>
    <row r="25" spans="2:6" x14ac:dyDescent="0.25">
      <c r="B25" s="3" t="s">
        <v>15</v>
      </c>
      <c r="C25" s="4">
        <v>3</v>
      </c>
      <c r="D25" s="4">
        <v>1</v>
      </c>
      <c r="E25" s="4">
        <v>1</v>
      </c>
      <c r="F25" s="3"/>
    </row>
    <row r="26" spans="2:6" x14ac:dyDescent="0.25">
      <c r="B26" s="3" t="s">
        <v>3</v>
      </c>
      <c r="C26" s="4">
        <v>1</v>
      </c>
      <c r="D26" s="4"/>
      <c r="E26" s="4"/>
      <c r="F26" s="3"/>
    </row>
    <row r="27" spans="2:6" x14ac:dyDescent="0.25">
      <c r="C27" s="1">
        <f>SUM(C5:C26)</f>
        <v>39</v>
      </c>
      <c r="D27" s="1">
        <f>SUM(D5:D26)</f>
        <v>12</v>
      </c>
      <c r="E27" s="1">
        <f>SUM(E5:E26)</f>
        <v>10</v>
      </c>
      <c r="F27">
        <v>10</v>
      </c>
    </row>
    <row r="29" spans="2:6" x14ac:dyDescent="0.25">
      <c r="B29" t="s">
        <v>20</v>
      </c>
      <c r="C29">
        <f>C27/8</f>
        <v>4.875</v>
      </c>
      <c r="D29" t="s">
        <v>22</v>
      </c>
      <c r="E29" s="6">
        <v>170</v>
      </c>
      <c r="F29" s="6">
        <f>C29*E29</f>
        <v>828.75</v>
      </c>
    </row>
    <row r="30" spans="2:6" x14ac:dyDescent="0.25">
      <c r="B30" t="s">
        <v>21</v>
      </c>
      <c r="C30">
        <v>1</v>
      </c>
      <c r="D30" t="s">
        <v>23</v>
      </c>
      <c r="E30" s="6">
        <v>95</v>
      </c>
      <c r="F30" s="6">
        <f t="shared" ref="F30:F36" si="0">C30*E30</f>
        <v>95</v>
      </c>
    </row>
    <row r="31" spans="2:6" x14ac:dyDescent="0.25">
      <c r="B31" t="s">
        <v>19</v>
      </c>
      <c r="C31">
        <f>42/12</f>
        <v>3.5</v>
      </c>
      <c r="D31" t="s">
        <v>24</v>
      </c>
      <c r="E31" s="6">
        <v>150</v>
      </c>
      <c r="F31" s="6">
        <f t="shared" si="0"/>
        <v>525</v>
      </c>
    </row>
    <row r="32" spans="2:6" x14ac:dyDescent="0.25">
      <c r="B32" s="9" t="s">
        <v>25</v>
      </c>
      <c r="C32" s="9">
        <f>F27</f>
        <v>10</v>
      </c>
      <c r="D32" s="9" t="s">
        <v>28</v>
      </c>
      <c r="E32" s="10">
        <v>120</v>
      </c>
      <c r="F32" s="10">
        <f t="shared" si="0"/>
        <v>1200</v>
      </c>
    </row>
    <row r="33" spans="2:6" x14ac:dyDescent="0.25">
      <c r="B33" t="s">
        <v>17</v>
      </c>
      <c r="C33">
        <f>E27</f>
        <v>10</v>
      </c>
      <c r="D33" t="s">
        <v>27</v>
      </c>
      <c r="E33" s="6">
        <v>87</v>
      </c>
      <c r="F33" s="6">
        <f t="shared" si="0"/>
        <v>870</v>
      </c>
    </row>
    <row r="34" spans="2:6" x14ac:dyDescent="0.25">
      <c r="B34" t="s">
        <v>26</v>
      </c>
      <c r="C34">
        <f>D27/8</f>
        <v>1.5</v>
      </c>
      <c r="D34" t="s">
        <v>22</v>
      </c>
      <c r="E34" s="6">
        <v>170</v>
      </c>
      <c r="F34" s="6">
        <f t="shared" si="0"/>
        <v>255</v>
      </c>
    </row>
    <row r="35" spans="2:6" x14ac:dyDescent="0.25">
      <c r="B35" t="s">
        <v>49</v>
      </c>
      <c r="C35">
        <v>1</v>
      </c>
      <c r="D35" t="s">
        <v>29</v>
      </c>
      <c r="E35" s="6">
        <v>1300</v>
      </c>
      <c r="F35" s="6">
        <f t="shared" si="0"/>
        <v>1300</v>
      </c>
    </row>
    <row r="36" spans="2:6" x14ac:dyDescent="0.25">
      <c r="B36" s="2" t="s">
        <v>30</v>
      </c>
      <c r="C36" s="2">
        <v>1</v>
      </c>
      <c r="D36" s="2" t="s">
        <v>31</v>
      </c>
      <c r="E36" s="7">
        <v>600</v>
      </c>
      <c r="F36" s="7">
        <f t="shared" si="0"/>
        <v>600</v>
      </c>
    </row>
    <row r="37" spans="2:6" x14ac:dyDescent="0.25">
      <c r="F37" s="8">
        <f>SUM(F29:F36)</f>
        <v>5673.75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opLeftCell="A15" workbookViewId="0">
      <selection activeCell="B3" sqref="B3:F37"/>
    </sheetView>
  </sheetViews>
  <sheetFormatPr defaultRowHeight="15" x14ac:dyDescent="0.25"/>
  <cols>
    <col min="2" max="2" width="25.7109375" bestFit="1" customWidth="1"/>
    <col min="4" max="4" width="11.140625" bestFit="1" customWidth="1"/>
    <col min="6" max="6" width="12.5703125" bestFit="1" customWidth="1"/>
  </cols>
  <sheetData>
    <row r="3" spans="2:6" ht="15.75" thickBot="1" x14ac:dyDescent="0.3">
      <c r="B3" s="12" t="s">
        <v>61</v>
      </c>
      <c r="C3" s="13"/>
      <c r="D3" s="13"/>
      <c r="E3" s="13"/>
      <c r="F3" s="13"/>
    </row>
    <row r="4" spans="2:6" x14ac:dyDescent="0.25">
      <c r="B4" s="2"/>
      <c r="C4" s="2" t="s">
        <v>16</v>
      </c>
      <c r="D4" s="2" t="s">
        <v>34</v>
      </c>
      <c r="E4" s="2" t="s">
        <v>17</v>
      </c>
      <c r="F4" s="5" t="s">
        <v>18</v>
      </c>
    </row>
    <row r="5" spans="2:6" x14ac:dyDescent="0.25">
      <c r="B5" s="3" t="s">
        <v>52</v>
      </c>
      <c r="C5" s="4">
        <v>1</v>
      </c>
      <c r="D5" s="4"/>
      <c r="E5" s="4"/>
      <c r="F5" s="3"/>
    </row>
    <row r="6" spans="2:6" x14ac:dyDescent="0.25">
      <c r="B6" s="3" t="s">
        <v>53</v>
      </c>
      <c r="C6" s="4">
        <v>1</v>
      </c>
      <c r="D6" s="4"/>
      <c r="E6" s="4"/>
      <c r="F6" s="3"/>
    </row>
    <row r="7" spans="2:6" x14ac:dyDescent="0.25">
      <c r="B7" s="3" t="s">
        <v>3</v>
      </c>
      <c r="C7" s="4">
        <v>1</v>
      </c>
      <c r="D7" s="4"/>
      <c r="E7" s="4"/>
      <c r="F7" s="3"/>
    </row>
    <row r="8" spans="2:6" x14ac:dyDescent="0.25">
      <c r="B8" s="3" t="s">
        <v>1</v>
      </c>
      <c r="C8" s="4">
        <v>3</v>
      </c>
      <c r="D8" s="4">
        <v>1</v>
      </c>
      <c r="E8" s="4">
        <v>1</v>
      </c>
      <c r="F8" s="3"/>
    </row>
    <row r="9" spans="2:6" x14ac:dyDescent="0.25">
      <c r="B9" s="3" t="s">
        <v>9</v>
      </c>
      <c r="C9" s="4">
        <v>3</v>
      </c>
      <c r="D9" s="4">
        <v>1</v>
      </c>
      <c r="E9" s="4">
        <v>1</v>
      </c>
      <c r="F9" s="3"/>
    </row>
    <row r="10" spans="2:6" x14ac:dyDescent="0.25">
      <c r="B10" s="3" t="s">
        <v>39</v>
      </c>
      <c r="C10" s="4">
        <v>3</v>
      </c>
      <c r="D10" s="4">
        <v>1</v>
      </c>
      <c r="E10" s="4">
        <v>1</v>
      </c>
      <c r="F10" s="3"/>
    </row>
    <row r="11" spans="2:6" x14ac:dyDescent="0.25">
      <c r="B11" s="3" t="s">
        <v>40</v>
      </c>
      <c r="C11" s="4">
        <v>2</v>
      </c>
      <c r="D11" s="4">
        <v>1</v>
      </c>
      <c r="E11" s="4"/>
      <c r="F11" s="3"/>
    </row>
    <row r="12" spans="2:6" x14ac:dyDescent="0.25">
      <c r="B12" s="3" t="s">
        <v>55</v>
      </c>
      <c r="C12" s="4">
        <v>2</v>
      </c>
      <c r="D12" s="4">
        <v>1</v>
      </c>
      <c r="E12" s="4"/>
      <c r="F12" s="3"/>
    </row>
    <row r="13" spans="2:6" x14ac:dyDescent="0.25">
      <c r="B13" s="3" t="s">
        <v>5</v>
      </c>
      <c r="C13" s="4">
        <v>2</v>
      </c>
      <c r="D13" s="4">
        <v>1</v>
      </c>
      <c r="E13" s="4">
        <v>1</v>
      </c>
      <c r="F13" s="3"/>
    </row>
    <row r="14" spans="2:6" x14ac:dyDescent="0.25">
      <c r="B14" s="3" t="s">
        <v>6</v>
      </c>
      <c r="C14" s="4">
        <v>3</v>
      </c>
      <c r="D14" s="4">
        <v>1</v>
      </c>
      <c r="E14" s="4">
        <v>1</v>
      </c>
      <c r="F14" s="3"/>
    </row>
    <row r="15" spans="2:6" x14ac:dyDescent="0.25">
      <c r="B15" s="3" t="s">
        <v>50</v>
      </c>
      <c r="C15" s="4">
        <v>1</v>
      </c>
      <c r="D15" s="4">
        <v>1</v>
      </c>
      <c r="E15" s="4">
        <v>1</v>
      </c>
      <c r="F15" s="3"/>
    </row>
    <row r="16" spans="2:6" x14ac:dyDescent="0.25">
      <c r="B16" s="3" t="s">
        <v>41</v>
      </c>
      <c r="C16" s="4">
        <v>1</v>
      </c>
      <c r="D16" s="4"/>
      <c r="E16" s="4"/>
      <c r="F16" s="3"/>
    </row>
    <row r="17" spans="2:6" x14ac:dyDescent="0.25">
      <c r="B17" s="3" t="s">
        <v>42</v>
      </c>
      <c r="C17" s="4">
        <v>1</v>
      </c>
      <c r="D17" s="4"/>
      <c r="E17" s="4"/>
      <c r="F17" s="3"/>
    </row>
    <row r="18" spans="2:6" x14ac:dyDescent="0.25">
      <c r="B18" s="3" t="s">
        <v>51</v>
      </c>
      <c r="C18" s="4">
        <v>1</v>
      </c>
      <c r="D18" s="4"/>
      <c r="E18" s="4"/>
      <c r="F18" s="3"/>
    </row>
    <row r="19" spans="2:6" x14ac:dyDescent="0.25">
      <c r="B19" s="3" t="s">
        <v>43</v>
      </c>
      <c r="C19" s="4">
        <v>1</v>
      </c>
      <c r="D19" s="4">
        <v>1</v>
      </c>
      <c r="E19" s="4">
        <v>1</v>
      </c>
      <c r="F19" s="3"/>
    </row>
    <row r="20" spans="2:6" x14ac:dyDescent="0.25">
      <c r="B20" s="3" t="s">
        <v>11</v>
      </c>
      <c r="C20" s="4">
        <v>2</v>
      </c>
      <c r="D20" s="4">
        <v>1</v>
      </c>
      <c r="E20" s="4"/>
      <c r="F20" s="3"/>
    </row>
    <row r="21" spans="2:6" x14ac:dyDescent="0.25">
      <c r="B21" s="3" t="s">
        <v>44</v>
      </c>
      <c r="C21" s="4">
        <v>1</v>
      </c>
      <c r="D21" s="4">
        <v>1</v>
      </c>
      <c r="E21" s="4"/>
      <c r="F21" s="3"/>
    </row>
    <row r="22" spans="2:6" x14ac:dyDescent="0.25">
      <c r="B22" s="3" t="s">
        <v>12</v>
      </c>
      <c r="C22" s="4">
        <v>1</v>
      </c>
      <c r="D22" s="4"/>
      <c r="E22" s="4"/>
      <c r="F22" s="3"/>
    </row>
    <row r="23" spans="2:6" x14ac:dyDescent="0.25">
      <c r="B23" s="3" t="s">
        <v>14</v>
      </c>
      <c r="C23" s="4">
        <v>1</v>
      </c>
      <c r="D23" s="4"/>
      <c r="E23" s="4"/>
      <c r="F23" s="3"/>
    </row>
    <row r="24" spans="2:6" x14ac:dyDescent="0.25">
      <c r="B24" s="3" t="s">
        <v>45</v>
      </c>
      <c r="C24" s="4">
        <v>4</v>
      </c>
      <c r="D24" s="4"/>
      <c r="E24" s="4">
        <v>2</v>
      </c>
      <c r="F24" s="3"/>
    </row>
    <row r="25" spans="2:6" x14ac:dyDescent="0.25">
      <c r="B25" s="3" t="s">
        <v>15</v>
      </c>
      <c r="C25" s="4">
        <v>3</v>
      </c>
      <c r="D25" s="4">
        <v>1</v>
      </c>
      <c r="E25" s="4">
        <v>1</v>
      </c>
      <c r="F25" s="3"/>
    </row>
    <row r="26" spans="2:6" x14ac:dyDescent="0.25">
      <c r="B26" s="3" t="s">
        <v>3</v>
      </c>
      <c r="C26" s="4">
        <v>1</v>
      </c>
      <c r="D26" s="4"/>
      <c r="E26" s="4"/>
      <c r="F26" s="3"/>
    </row>
    <row r="27" spans="2:6" x14ac:dyDescent="0.25">
      <c r="C27" s="1">
        <f>SUM(C5:C26)</f>
        <v>39</v>
      </c>
      <c r="D27" s="1">
        <f>SUM(D5:D26)</f>
        <v>12</v>
      </c>
      <c r="E27" s="1">
        <f>SUM(E5:E26)</f>
        <v>10</v>
      </c>
      <c r="F27">
        <v>10</v>
      </c>
    </row>
    <row r="29" spans="2:6" x14ac:dyDescent="0.25">
      <c r="B29" t="s">
        <v>20</v>
      </c>
      <c r="C29">
        <f>C27/8</f>
        <v>4.875</v>
      </c>
      <c r="D29" t="s">
        <v>22</v>
      </c>
      <c r="E29" s="6">
        <v>170</v>
      </c>
      <c r="F29" s="6">
        <f>C29*E29</f>
        <v>828.75</v>
      </c>
    </row>
    <row r="30" spans="2:6" x14ac:dyDescent="0.25">
      <c r="B30" t="s">
        <v>21</v>
      </c>
      <c r="C30">
        <v>1</v>
      </c>
      <c r="D30" t="s">
        <v>23</v>
      </c>
      <c r="E30" s="6">
        <v>95</v>
      </c>
      <c r="F30" s="6">
        <f t="shared" ref="F30:F36" si="0">C30*E30</f>
        <v>95</v>
      </c>
    </row>
    <row r="31" spans="2:6" x14ac:dyDescent="0.25">
      <c r="B31" t="s">
        <v>19</v>
      </c>
      <c r="C31">
        <f>42/12</f>
        <v>3.5</v>
      </c>
      <c r="D31" t="s">
        <v>24</v>
      </c>
      <c r="E31" s="6">
        <v>150</v>
      </c>
      <c r="F31" s="6">
        <f t="shared" si="0"/>
        <v>525</v>
      </c>
    </row>
    <row r="32" spans="2:6" x14ac:dyDescent="0.25">
      <c r="B32" s="9" t="s">
        <v>25</v>
      </c>
      <c r="C32" s="9">
        <v>10</v>
      </c>
      <c r="D32" s="9" t="s">
        <v>28</v>
      </c>
      <c r="E32" s="10">
        <v>120</v>
      </c>
      <c r="F32" s="10">
        <f t="shared" si="0"/>
        <v>1200</v>
      </c>
    </row>
    <row r="33" spans="2:6" x14ac:dyDescent="0.25">
      <c r="B33" t="s">
        <v>17</v>
      </c>
      <c r="C33">
        <f>E27</f>
        <v>10</v>
      </c>
      <c r="D33" t="s">
        <v>27</v>
      </c>
      <c r="E33" s="6">
        <v>87</v>
      </c>
      <c r="F33" s="6">
        <f t="shared" si="0"/>
        <v>870</v>
      </c>
    </row>
    <row r="34" spans="2:6" x14ac:dyDescent="0.25">
      <c r="B34" t="s">
        <v>26</v>
      </c>
      <c r="C34">
        <f>D27/8</f>
        <v>1.5</v>
      </c>
      <c r="D34" t="s">
        <v>22</v>
      </c>
      <c r="E34" s="6">
        <v>170</v>
      </c>
      <c r="F34" s="6">
        <f t="shared" si="0"/>
        <v>255</v>
      </c>
    </row>
    <row r="35" spans="2:6" x14ac:dyDescent="0.25">
      <c r="B35" t="s">
        <v>49</v>
      </c>
      <c r="C35">
        <v>1</v>
      </c>
      <c r="D35" t="s">
        <v>29</v>
      </c>
      <c r="E35" s="6">
        <v>1300</v>
      </c>
      <c r="F35" s="6">
        <f t="shared" si="0"/>
        <v>1300</v>
      </c>
    </row>
    <row r="36" spans="2:6" x14ac:dyDescent="0.25">
      <c r="B36" s="2" t="s">
        <v>30</v>
      </c>
      <c r="C36" s="2">
        <v>1</v>
      </c>
      <c r="D36" s="2" t="s">
        <v>31</v>
      </c>
      <c r="E36" s="7">
        <v>600</v>
      </c>
      <c r="F36" s="7">
        <f t="shared" si="0"/>
        <v>600</v>
      </c>
    </row>
    <row r="37" spans="2:6" x14ac:dyDescent="0.25">
      <c r="F37" s="8">
        <f>SUM(F29:F36)</f>
        <v>5673.75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3"/>
  <sheetViews>
    <sheetView topLeftCell="A14" workbookViewId="0">
      <selection activeCell="C30" sqref="C30"/>
    </sheetView>
  </sheetViews>
  <sheetFormatPr defaultRowHeight="15" x14ac:dyDescent="0.25"/>
  <cols>
    <col min="2" max="2" width="25.7109375" bestFit="1" customWidth="1"/>
  </cols>
  <sheetData>
    <row r="3" spans="2:6" ht="15.75" thickBot="1" x14ac:dyDescent="0.3">
      <c r="B3" s="12" t="s">
        <v>62</v>
      </c>
      <c r="C3" s="13"/>
      <c r="D3" s="13"/>
      <c r="E3" s="13"/>
      <c r="F3" s="13"/>
    </row>
    <row r="4" spans="2:6" x14ac:dyDescent="0.25">
      <c r="B4" s="2"/>
      <c r="C4" s="2" t="s">
        <v>16</v>
      </c>
      <c r="D4" s="2" t="s">
        <v>34</v>
      </c>
      <c r="E4" s="2" t="s">
        <v>17</v>
      </c>
      <c r="F4" s="5" t="s">
        <v>18</v>
      </c>
    </row>
    <row r="5" spans="2:6" x14ac:dyDescent="0.25">
      <c r="B5" s="3" t="s">
        <v>52</v>
      </c>
      <c r="C5" s="4">
        <v>1</v>
      </c>
      <c r="D5" s="4"/>
      <c r="E5" s="4"/>
      <c r="F5" s="3"/>
    </row>
    <row r="6" spans="2:6" x14ac:dyDescent="0.25">
      <c r="B6" s="3" t="s">
        <v>53</v>
      </c>
      <c r="C6" s="4">
        <v>1</v>
      </c>
      <c r="D6" s="4"/>
      <c r="E6" s="4"/>
      <c r="F6" s="3"/>
    </row>
    <row r="7" spans="2:6" x14ac:dyDescent="0.25">
      <c r="B7" s="3" t="s">
        <v>1</v>
      </c>
      <c r="C7" s="4">
        <v>3</v>
      </c>
      <c r="D7" s="4">
        <v>1</v>
      </c>
      <c r="E7" s="4">
        <v>1</v>
      </c>
      <c r="F7" s="3"/>
    </row>
    <row r="8" spans="2:6" x14ac:dyDescent="0.25">
      <c r="B8" s="3" t="s">
        <v>9</v>
      </c>
      <c r="C8" s="4">
        <v>3</v>
      </c>
      <c r="D8" s="4">
        <v>1</v>
      </c>
      <c r="E8" s="4">
        <v>1</v>
      </c>
      <c r="F8" s="3"/>
    </row>
    <row r="9" spans="2:6" x14ac:dyDescent="0.25">
      <c r="B9" s="3" t="s">
        <v>39</v>
      </c>
      <c r="C9" s="4">
        <v>3</v>
      </c>
      <c r="D9" s="4">
        <v>1</v>
      </c>
      <c r="E9" s="4">
        <v>1</v>
      </c>
      <c r="F9" s="3"/>
    </row>
    <row r="10" spans="2:6" x14ac:dyDescent="0.25">
      <c r="B10" s="3" t="s">
        <v>40</v>
      </c>
      <c r="C10" s="4">
        <v>2</v>
      </c>
      <c r="D10" s="4">
        <v>1</v>
      </c>
      <c r="E10" s="4"/>
      <c r="F10" s="3"/>
    </row>
    <row r="11" spans="2:6" x14ac:dyDescent="0.25">
      <c r="B11" s="3" t="s">
        <v>55</v>
      </c>
      <c r="C11" s="4">
        <v>2</v>
      </c>
      <c r="D11" s="4">
        <v>1</v>
      </c>
      <c r="E11" s="4"/>
      <c r="F11" s="3"/>
    </row>
    <row r="12" spans="2:6" x14ac:dyDescent="0.25">
      <c r="B12" s="3" t="s">
        <v>5</v>
      </c>
      <c r="C12" s="4">
        <v>2</v>
      </c>
      <c r="D12" s="4">
        <v>1</v>
      </c>
      <c r="E12" s="4">
        <v>1</v>
      </c>
      <c r="F12" s="3"/>
    </row>
    <row r="13" spans="2:6" x14ac:dyDescent="0.25">
      <c r="B13" s="3" t="s">
        <v>6</v>
      </c>
      <c r="C13" s="4">
        <v>3</v>
      </c>
      <c r="D13" s="4">
        <v>1</v>
      </c>
      <c r="E13" s="4">
        <v>1</v>
      </c>
      <c r="F13" s="3"/>
    </row>
    <row r="14" spans="2:6" x14ac:dyDescent="0.25">
      <c r="B14" s="3" t="s">
        <v>41</v>
      </c>
      <c r="C14" s="4">
        <v>1</v>
      </c>
      <c r="D14" s="4"/>
      <c r="E14" s="4"/>
      <c r="F14" s="3"/>
    </row>
    <row r="15" spans="2:6" x14ac:dyDescent="0.25">
      <c r="B15" s="3" t="s">
        <v>42</v>
      </c>
      <c r="C15" s="4">
        <v>1</v>
      </c>
      <c r="D15" s="4"/>
      <c r="E15" s="4"/>
      <c r="F15" s="3"/>
    </row>
    <row r="16" spans="2:6" x14ac:dyDescent="0.25">
      <c r="B16" s="3" t="s">
        <v>11</v>
      </c>
      <c r="C16" s="4">
        <v>2</v>
      </c>
      <c r="D16" s="4">
        <v>1</v>
      </c>
      <c r="E16" s="4"/>
      <c r="F16" s="3"/>
    </row>
    <row r="17" spans="2:6" x14ac:dyDescent="0.25">
      <c r="B17" s="3" t="s">
        <v>44</v>
      </c>
      <c r="C17" s="4">
        <v>1</v>
      </c>
      <c r="D17" s="4">
        <v>1</v>
      </c>
      <c r="E17" s="4"/>
      <c r="F17" s="3"/>
    </row>
    <row r="18" spans="2:6" x14ac:dyDescent="0.25">
      <c r="B18" s="3" t="s">
        <v>12</v>
      </c>
      <c r="C18" s="4">
        <v>1</v>
      </c>
      <c r="D18" s="4"/>
      <c r="E18" s="4"/>
      <c r="F18" s="3"/>
    </row>
    <row r="19" spans="2:6" x14ac:dyDescent="0.25">
      <c r="B19" s="3" t="s">
        <v>14</v>
      </c>
      <c r="C19" s="4">
        <v>1</v>
      </c>
      <c r="D19" s="4"/>
      <c r="E19" s="4"/>
      <c r="F19" s="3"/>
    </row>
    <row r="20" spans="2:6" x14ac:dyDescent="0.25">
      <c r="B20" s="3" t="s">
        <v>54</v>
      </c>
      <c r="C20" s="4">
        <v>3</v>
      </c>
      <c r="D20" s="4"/>
      <c r="E20" s="4">
        <v>2</v>
      </c>
      <c r="F20" s="3"/>
    </row>
    <row r="21" spans="2:6" x14ac:dyDescent="0.25">
      <c r="B21" s="3" t="s">
        <v>15</v>
      </c>
      <c r="C21" s="4">
        <v>3</v>
      </c>
      <c r="D21" s="4">
        <v>1</v>
      </c>
      <c r="E21" s="4">
        <v>1</v>
      </c>
      <c r="F21" s="3"/>
    </row>
    <row r="22" spans="2:6" x14ac:dyDescent="0.25">
      <c r="B22" s="3" t="s">
        <v>3</v>
      </c>
      <c r="C22" s="4">
        <v>1</v>
      </c>
      <c r="D22" s="4"/>
      <c r="E22" s="4"/>
      <c r="F22" s="3"/>
    </row>
    <row r="23" spans="2:6" x14ac:dyDescent="0.25">
      <c r="C23" s="1">
        <f>SUM(C5:C22)</f>
        <v>34</v>
      </c>
      <c r="D23" s="1">
        <f>SUM(D5:D22)</f>
        <v>10</v>
      </c>
      <c r="E23" s="1">
        <f>SUM(E5:E22)</f>
        <v>8</v>
      </c>
      <c r="F23">
        <v>7</v>
      </c>
    </row>
    <row r="25" spans="2:6" x14ac:dyDescent="0.25">
      <c r="B25" t="s">
        <v>20</v>
      </c>
      <c r="C25">
        <f>C23/8</f>
        <v>4.25</v>
      </c>
      <c r="D25" t="s">
        <v>22</v>
      </c>
      <c r="E25" s="6">
        <v>170</v>
      </c>
      <c r="F25" s="6">
        <f>C25*E25</f>
        <v>722.5</v>
      </c>
    </row>
    <row r="26" spans="2:6" x14ac:dyDescent="0.25">
      <c r="B26" t="s">
        <v>21</v>
      </c>
      <c r="C26">
        <v>1</v>
      </c>
      <c r="D26" t="s">
        <v>23</v>
      </c>
      <c r="E26" s="6">
        <v>95</v>
      </c>
      <c r="F26" s="6">
        <f t="shared" ref="F26:F32" si="0">C26*E26</f>
        <v>95</v>
      </c>
    </row>
    <row r="27" spans="2:6" x14ac:dyDescent="0.25">
      <c r="B27" t="s">
        <v>19</v>
      </c>
      <c r="C27">
        <f>42/12</f>
        <v>3.5</v>
      </c>
      <c r="D27" t="s">
        <v>24</v>
      </c>
      <c r="E27" s="6">
        <v>150</v>
      </c>
      <c r="F27" s="6">
        <f t="shared" si="0"/>
        <v>525</v>
      </c>
    </row>
    <row r="28" spans="2:6" x14ac:dyDescent="0.25">
      <c r="B28" s="9" t="s">
        <v>25</v>
      </c>
      <c r="C28" s="9">
        <f>F23</f>
        <v>7</v>
      </c>
      <c r="D28" s="9" t="s">
        <v>28</v>
      </c>
      <c r="E28" s="10">
        <v>120</v>
      </c>
      <c r="F28" s="10">
        <f t="shared" si="0"/>
        <v>840</v>
      </c>
    </row>
    <row r="29" spans="2:6" x14ac:dyDescent="0.25">
      <c r="B29" t="s">
        <v>17</v>
      </c>
      <c r="C29">
        <f>E23</f>
        <v>8</v>
      </c>
      <c r="D29" t="s">
        <v>27</v>
      </c>
      <c r="E29" s="6">
        <v>87</v>
      </c>
      <c r="F29" s="6">
        <f t="shared" si="0"/>
        <v>696</v>
      </c>
    </row>
    <row r="30" spans="2:6" x14ac:dyDescent="0.25">
      <c r="B30" t="s">
        <v>26</v>
      </c>
      <c r="C30">
        <f>D23/8</f>
        <v>1.25</v>
      </c>
      <c r="D30" t="s">
        <v>22</v>
      </c>
      <c r="E30" s="6">
        <v>170</v>
      </c>
      <c r="F30" s="6">
        <f t="shared" si="0"/>
        <v>212.5</v>
      </c>
    </row>
    <row r="31" spans="2:6" x14ac:dyDescent="0.25">
      <c r="B31" t="s">
        <v>49</v>
      </c>
      <c r="C31">
        <v>1</v>
      </c>
      <c r="D31" t="s">
        <v>29</v>
      </c>
      <c r="E31" s="6">
        <v>1300</v>
      </c>
      <c r="F31" s="6">
        <f t="shared" si="0"/>
        <v>1300</v>
      </c>
    </row>
    <row r="32" spans="2:6" x14ac:dyDescent="0.25">
      <c r="B32" s="2" t="s">
        <v>30</v>
      </c>
      <c r="C32" s="2">
        <v>1</v>
      </c>
      <c r="D32" s="2" t="s">
        <v>31</v>
      </c>
      <c r="E32" s="7">
        <v>600</v>
      </c>
      <c r="F32" s="7">
        <f t="shared" si="0"/>
        <v>600</v>
      </c>
    </row>
    <row r="33" spans="6:6" x14ac:dyDescent="0.25">
      <c r="F33" s="8">
        <f>SUM(F25:F32)</f>
        <v>4991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72"/>
  <sheetViews>
    <sheetView tabSelected="1" view="pageLayout" zoomScaleNormal="100" workbookViewId="0">
      <selection activeCell="C1" sqref="C1"/>
    </sheetView>
  </sheetViews>
  <sheetFormatPr defaultRowHeight="11.25" x14ac:dyDescent="0.2"/>
  <cols>
    <col min="1" max="1" width="22.42578125" style="28" customWidth="1"/>
    <col min="2" max="11" width="10.5703125" style="28" customWidth="1"/>
    <col min="12" max="12" width="10.42578125" style="28" customWidth="1"/>
    <col min="13" max="21" width="9" style="29" hidden="1" customWidth="1"/>
    <col min="22" max="22" width="16.28515625" style="29" hidden="1" customWidth="1"/>
    <col min="23" max="23" width="9" style="28" customWidth="1"/>
    <col min="24" max="16384" width="9.140625" style="28"/>
  </cols>
  <sheetData>
    <row r="1" spans="1:23" ht="15" x14ac:dyDescent="0.25">
      <c r="A1" s="68" t="s">
        <v>167</v>
      </c>
    </row>
    <row r="2" spans="1:23" ht="9" customHeight="1" x14ac:dyDescent="0.2">
      <c r="L2" s="39"/>
      <c r="M2" s="73"/>
      <c r="N2" s="73"/>
      <c r="O2" s="73"/>
      <c r="P2" s="73"/>
      <c r="Q2" s="73"/>
      <c r="R2" s="73"/>
      <c r="S2" s="73"/>
      <c r="T2" s="73"/>
      <c r="U2" s="73"/>
      <c r="V2" s="73"/>
      <c r="W2" s="39"/>
    </row>
    <row r="3" spans="1:23" x14ac:dyDescent="0.2">
      <c r="A3" s="67" t="s">
        <v>96</v>
      </c>
      <c r="B3" s="110"/>
      <c r="C3" s="111"/>
      <c r="D3" s="112"/>
      <c r="E3" s="62"/>
      <c r="F3" s="62"/>
      <c r="G3" s="119" t="s">
        <v>103</v>
      </c>
      <c r="H3" s="120"/>
      <c r="I3" s="121"/>
      <c r="J3" s="121"/>
      <c r="K3" s="121"/>
      <c r="L3" s="62"/>
      <c r="M3" s="32"/>
      <c r="N3" s="74"/>
      <c r="O3" s="32"/>
      <c r="P3" s="32"/>
      <c r="Q3" s="32"/>
      <c r="R3" s="32"/>
      <c r="S3" s="32"/>
      <c r="T3" s="32"/>
      <c r="U3" s="32"/>
      <c r="V3" s="32"/>
      <c r="W3" s="39"/>
    </row>
    <row r="4" spans="1:23" x14ac:dyDescent="0.2">
      <c r="A4" s="107" t="s">
        <v>168</v>
      </c>
      <c r="B4" s="113"/>
      <c r="C4" s="114"/>
      <c r="D4" s="115"/>
      <c r="E4" s="65"/>
      <c r="F4" s="65"/>
      <c r="G4" s="119" t="s">
        <v>98</v>
      </c>
      <c r="H4" s="120"/>
      <c r="I4" s="121"/>
      <c r="J4" s="121"/>
      <c r="K4" s="121"/>
      <c r="L4" s="62"/>
      <c r="M4" s="32"/>
      <c r="N4" s="32"/>
      <c r="O4" s="32"/>
      <c r="P4" s="32"/>
      <c r="Q4" s="32"/>
      <c r="R4" s="32"/>
      <c r="S4" s="32"/>
      <c r="T4" s="32"/>
      <c r="U4" s="32"/>
      <c r="V4" s="32"/>
      <c r="W4" s="39"/>
    </row>
    <row r="5" spans="1:23" x14ac:dyDescent="0.2">
      <c r="A5" s="107"/>
      <c r="B5" s="116"/>
      <c r="C5" s="117"/>
      <c r="D5" s="118"/>
      <c r="E5" s="65"/>
      <c r="F5" s="65"/>
      <c r="G5" s="119" t="s">
        <v>97</v>
      </c>
      <c r="H5" s="120"/>
      <c r="I5" s="121"/>
      <c r="J5" s="121"/>
      <c r="K5" s="121"/>
      <c r="L5" s="62"/>
      <c r="M5" s="32"/>
      <c r="N5" s="32"/>
      <c r="O5" s="32"/>
      <c r="P5" s="32"/>
      <c r="Q5" s="32"/>
      <c r="R5" s="32"/>
      <c r="S5" s="32"/>
      <c r="T5" s="32"/>
      <c r="U5" s="32"/>
      <c r="V5" s="32"/>
      <c r="W5" s="39"/>
    </row>
    <row r="6" spans="1:23" x14ac:dyDescent="0.2">
      <c r="L6" s="53"/>
      <c r="M6" s="73"/>
      <c r="N6" s="73"/>
      <c r="O6" s="73"/>
      <c r="P6" s="73"/>
      <c r="Q6" s="73"/>
      <c r="R6" s="73"/>
      <c r="S6" s="73"/>
      <c r="T6" s="73"/>
      <c r="U6" s="73"/>
      <c r="V6" s="73"/>
      <c r="W6" s="39"/>
    </row>
    <row r="7" spans="1:23" ht="45" customHeight="1" x14ac:dyDescent="0.2">
      <c r="A7" s="81" t="s">
        <v>131</v>
      </c>
      <c r="B7" s="70" t="s">
        <v>124</v>
      </c>
      <c r="C7" s="70" t="s">
        <v>99</v>
      </c>
      <c r="D7" s="70" t="s">
        <v>123</v>
      </c>
      <c r="E7" s="70" t="s">
        <v>127</v>
      </c>
      <c r="F7" s="70" t="s">
        <v>100</v>
      </c>
      <c r="G7" s="71" t="s">
        <v>125</v>
      </c>
      <c r="H7" s="71" t="s">
        <v>126</v>
      </c>
      <c r="I7" s="72" t="s">
        <v>146</v>
      </c>
      <c r="J7" s="71" t="s">
        <v>129</v>
      </c>
      <c r="K7" s="70" t="s">
        <v>128</v>
      </c>
      <c r="L7" s="64"/>
    </row>
    <row r="8" spans="1:23" x14ac:dyDescent="0.2">
      <c r="A8" s="94" t="s">
        <v>104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65"/>
    </row>
    <row r="9" spans="1:23" x14ac:dyDescent="0.2">
      <c r="A9" s="94" t="s">
        <v>101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65"/>
    </row>
    <row r="10" spans="1:23" x14ac:dyDescent="0.2">
      <c r="A10" s="94" t="s">
        <v>102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65"/>
    </row>
    <row r="11" spans="1:23" x14ac:dyDescent="0.2">
      <c r="A11" s="94" t="s">
        <v>39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65"/>
    </row>
    <row r="12" spans="1:23" x14ac:dyDescent="0.2">
      <c r="A12" s="94" t="s">
        <v>11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65"/>
    </row>
    <row r="13" spans="1:23" x14ac:dyDescent="0.2">
      <c r="A13" s="94" t="s">
        <v>105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65"/>
    </row>
    <row r="14" spans="1:23" x14ac:dyDescent="0.2">
      <c r="A14" s="94" t="s">
        <v>44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65"/>
    </row>
    <row r="15" spans="1:23" x14ac:dyDescent="0.2">
      <c r="A15" s="94" t="s">
        <v>106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65"/>
    </row>
    <row r="16" spans="1:23" x14ac:dyDescent="0.2">
      <c r="A16" s="94" t="s">
        <v>107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65"/>
    </row>
    <row r="17" spans="1:23" x14ac:dyDescent="0.2">
      <c r="A17" s="94" t="s">
        <v>108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65"/>
    </row>
    <row r="18" spans="1:23" x14ac:dyDescent="0.2">
      <c r="A18" s="94" t="s">
        <v>109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65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39"/>
    </row>
    <row r="19" spans="1:23" x14ac:dyDescent="0.2">
      <c r="A19" s="94" t="s">
        <v>110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65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39"/>
    </row>
    <row r="20" spans="1:23" x14ac:dyDescent="0.2">
      <c r="A20" s="94" t="s">
        <v>111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65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9"/>
    </row>
    <row r="21" spans="1:23" x14ac:dyDescent="0.2">
      <c r="A21" s="94" t="s">
        <v>112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65"/>
      <c r="M21" s="34" t="s">
        <v>137</v>
      </c>
      <c r="N21" s="35" t="s">
        <v>138</v>
      </c>
      <c r="O21" s="35" t="s">
        <v>139</v>
      </c>
      <c r="P21" s="35" t="s">
        <v>140</v>
      </c>
      <c r="Q21" s="35" t="s">
        <v>141</v>
      </c>
      <c r="R21" s="35" t="s">
        <v>142</v>
      </c>
      <c r="S21" s="35" t="s">
        <v>143</v>
      </c>
      <c r="T21" s="35" t="s">
        <v>144</v>
      </c>
      <c r="U21" s="35" t="s">
        <v>147</v>
      </c>
      <c r="V21" s="36" t="s">
        <v>145</v>
      </c>
    </row>
    <row r="22" spans="1:23" x14ac:dyDescent="0.2">
      <c r="A22" s="94" t="s">
        <v>113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65"/>
      <c r="M22" s="75"/>
      <c r="N22" s="76"/>
      <c r="O22" s="76"/>
      <c r="P22" s="76"/>
      <c r="Q22" s="76"/>
      <c r="R22" s="76"/>
      <c r="S22" s="76"/>
      <c r="T22" s="76"/>
      <c r="U22" s="76"/>
      <c r="V22" s="77"/>
    </row>
    <row r="23" spans="1:23" x14ac:dyDescent="0.2">
      <c r="A23" s="94" t="s">
        <v>169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65"/>
      <c r="M23" s="31"/>
      <c r="N23" s="32"/>
      <c r="O23" s="32"/>
      <c r="P23" s="32"/>
      <c r="Q23" s="32"/>
      <c r="R23" s="32"/>
      <c r="S23" s="32"/>
      <c r="T23" s="32"/>
      <c r="U23" s="32"/>
      <c r="V23" s="37"/>
    </row>
    <row r="24" spans="1:23" x14ac:dyDescent="0.2">
      <c r="A24" s="30" t="s">
        <v>73</v>
      </c>
      <c r="B24" s="38">
        <f t="shared" ref="B24:K24" si="0">SUM(B8:B23)</f>
        <v>0</v>
      </c>
      <c r="C24" s="38">
        <f t="shared" si="0"/>
        <v>0</v>
      </c>
      <c r="D24" s="38">
        <f t="shared" si="0"/>
        <v>0</v>
      </c>
      <c r="E24" s="38">
        <f t="shared" si="0"/>
        <v>0</v>
      </c>
      <c r="F24" s="38">
        <f t="shared" si="0"/>
        <v>0</v>
      </c>
      <c r="G24" s="38">
        <f t="shared" si="0"/>
        <v>0</v>
      </c>
      <c r="H24" s="38">
        <f t="shared" si="0"/>
        <v>0</v>
      </c>
      <c r="I24" s="38">
        <f t="shared" si="0"/>
        <v>0</v>
      </c>
      <c r="J24" s="38">
        <f t="shared" si="0"/>
        <v>0</v>
      </c>
      <c r="K24" s="38">
        <f t="shared" si="0"/>
        <v>0</v>
      </c>
      <c r="L24" s="65"/>
      <c r="M24" s="75">
        <f>MAX(N25:V25)</f>
        <v>0</v>
      </c>
      <c r="N24" s="76">
        <f>ROUNDUP(B24/10,0)</f>
        <v>0</v>
      </c>
      <c r="O24" s="76">
        <f>ROUNDUP(C24/4,0)</f>
        <v>0</v>
      </c>
      <c r="P24" s="76">
        <f>ROUNDUP(D24/8,0)</f>
        <v>0</v>
      </c>
      <c r="Q24" s="76">
        <f>ROUNDUP(E24/1,0)</f>
        <v>0</v>
      </c>
      <c r="R24" s="76">
        <f>ROUNDUP(F24/5,0)</f>
        <v>0</v>
      </c>
      <c r="S24" s="76">
        <f>ROUNDUP(G24/1,0)</f>
        <v>0</v>
      </c>
      <c r="T24" s="76">
        <f>ROUNDUP(H24/1,0)</f>
        <v>0</v>
      </c>
      <c r="U24" s="76">
        <f>ROUNDUP(I24/1,0)</f>
        <v>0</v>
      </c>
      <c r="V24" s="77">
        <f>J24+K24</f>
        <v>0</v>
      </c>
    </row>
    <row r="25" spans="1:23" x14ac:dyDescent="0.2">
      <c r="A25" s="39"/>
      <c r="B25" s="40"/>
      <c r="C25" s="40"/>
      <c r="D25" s="40"/>
      <c r="E25" s="40"/>
      <c r="F25" s="40"/>
      <c r="G25" s="40"/>
      <c r="H25" s="40"/>
      <c r="I25" s="40"/>
      <c r="J25" s="39"/>
      <c r="K25" s="40"/>
      <c r="L25" s="65"/>
      <c r="M25" s="31"/>
      <c r="N25" s="76">
        <f>ROUNDUP(N24/4,0)</f>
        <v>0</v>
      </c>
      <c r="O25" s="76"/>
      <c r="P25" s="76"/>
      <c r="Q25" s="76">
        <f>ROUNDUP((O24+P24+Q24)/4,0)</f>
        <v>0</v>
      </c>
      <c r="R25" s="76">
        <f>ROUNDUP(R24/2,0)</f>
        <v>0</v>
      </c>
      <c r="S25" s="76">
        <f>ROUNDUP(S24/4,0)</f>
        <v>0</v>
      </c>
      <c r="T25" s="76">
        <f>ROUNDUP(T24/5,0)</f>
        <v>0</v>
      </c>
      <c r="U25" s="76">
        <f>ROUNDUP(U24/5,0)</f>
        <v>0</v>
      </c>
      <c r="V25" s="77">
        <f>ROUNDUP(V24/8,0)</f>
        <v>0</v>
      </c>
      <c r="W25" s="39"/>
    </row>
    <row r="26" spans="1:23" ht="45" customHeight="1" x14ac:dyDescent="0.2">
      <c r="A26" s="81" t="s">
        <v>130</v>
      </c>
      <c r="B26" s="70" t="s">
        <v>124</v>
      </c>
      <c r="C26" s="70" t="s">
        <v>99</v>
      </c>
      <c r="D26" s="70" t="s">
        <v>123</v>
      </c>
      <c r="E26" s="70" t="s">
        <v>127</v>
      </c>
      <c r="F26" s="70" t="s">
        <v>100</v>
      </c>
      <c r="G26" s="71" t="s">
        <v>125</v>
      </c>
      <c r="H26" s="71" t="s">
        <v>126</v>
      </c>
      <c r="I26" s="72" t="s">
        <v>146</v>
      </c>
      <c r="J26" s="71" t="s">
        <v>129</v>
      </c>
      <c r="K26" s="70" t="s">
        <v>128</v>
      </c>
      <c r="L26" s="64"/>
      <c r="M26" s="75">
        <f>IF(Q26&gt;0,M24,0)</f>
        <v>0</v>
      </c>
      <c r="N26" s="32"/>
      <c r="O26" s="32"/>
      <c r="P26" s="32"/>
      <c r="Q26" s="76">
        <f>MAX(Q24,S24,T24,U24)</f>
        <v>0</v>
      </c>
      <c r="R26" s="32"/>
      <c r="S26" s="32"/>
      <c r="T26" s="32"/>
      <c r="U26" s="32"/>
      <c r="V26" s="37"/>
    </row>
    <row r="27" spans="1:23" x14ac:dyDescent="0.2">
      <c r="A27" s="94" t="s">
        <v>114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65"/>
      <c r="M27" s="31"/>
      <c r="N27" s="32"/>
      <c r="O27" s="32"/>
      <c r="P27" s="32"/>
      <c r="Q27" s="32"/>
      <c r="R27" s="32"/>
      <c r="S27" s="32"/>
      <c r="T27" s="32"/>
      <c r="U27" s="32"/>
      <c r="V27" s="37"/>
    </row>
    <row r="28" spans="1:23" x14ac:dyDescent="0.2">
      <c r="A28" s="94" t="s">
        <v>101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65"/>
      <c r="M28" s="31"/>
      <c r="N28" s="32"/>
      <c r="O28" s="32"/>
      <c r="P28" s="32"/>
      <c r="Q28" s="32"/>
      <c r="R28" s="32"/>
      <c r="S28" s="32"/>
      <c r="T28" s="32"/>
      <c r="U28" s="32"/>
      <c r="V28" s="37"/>
    </row>
    <row r="29" spans="1:23" x14ac:dyDescent="0.2">
      <c r="A29" s="94" t="s">
        <v>110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65"/>
      <c r="M29" s="31"/>
      <c r="N29" s="32"/>
      <c r="O29" s="32"/>
      <c r="P29" s="32"/>
      <c r="Q29" s="32"/>
      <c r="R29" s="32"/>
      <c r="S29" s="32"/>
      <c r="T29" s="32"/>
      <c r="U29" s="32"/>
      <c r="V29" s="37"/>
    </row>
    <row r="30" spans="1:23" x14ac:dyDescent="0.2">
      <c r="A30" s="94" t="s">
        <v>107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65"/>
      <c r="M30" s="31"/>
      <c r="N30" s="32"/>
      <c r="O30" s="32"/>
      <c r="P30" s="32"/>
      <c r="Q30" s="32"/>
      <c r="R30" s="32"/>
      <c r="S30" s="32"/>
      <c r="T30" s="32"/>
      <c r="U30" s="32"/>
      <c r="V30" s="37"/>
    </row>
    <row r="31" spans="1:23" x14ac:dyDescent="0.2">
      <c r="A31" s="94" t="s">
        <v>108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65"/>
      <c r="M31" s="31"/>
      <c r="N31" s="32"/>
      <c r="O31" s="32"/>
      <c r="P31" s="32"/>
      <c r="Q31" s="32"/>
      <c r="R31" s="32"/>
      <c r="S31" s="32"/>
      <c r="T31" s="32"/>
      <c r="U31" s="32"/>
      <c r="V31" s="37"/>
    </row>
    <row r="32" spans="1:23" x14ac:dyDescent="0.2">
      <c r="A32" s="94" t="s">
        <v>115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65"/>
      <c r="M32" s="31"/>
      <c r="N32" s="32"/>
      <c r="O32" s="32"/>
      <c r="P32" s="32"/>
      <c r="Q32" s="32"/>
      <c r="R32" s="32"/>
      <c r="S32" s="32"/>
      <c r="T32" s="32"/>
      <c r="U32" s="32"/>
      <c r="V32" s="37"/>
    </row>
    <row r="33" spans="1:23" x14ac:dyDescent="0.2">
      <c r="A33" s="94" t="s">
        <v>2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65"/>
      <c r="M33" s="31"/>
      <c r="N33" s="32"/>
      <c r="O33" s="32"/>
      <c r="P33" s="32"/>
      <c r="Q33" s="32"/>
      <c r="R33" s="32"/>
      <c r="S33" s="32"/>
      <c r="T33" s="32"/>
      <c r="U33" s="32"/>
      <c r="V33" s="37"/>
    </row>
    <row r="34" spans="1:23" x14ac:dyDescent="0.2">
      <c r="A34" s="94" t="s">
        <v>169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65"/>
      <c r="M34" s="75">
        <f>IF(Q34&gt;0,M35,0)</f>
        <v>0</v>
      </c>
      <c r="N34" s="32"/>
      <c r="O34" s="32"/>
      <c r="P34" s="32"/>
      <c r="Q34" s="76">
        <f>MAX(Q35,S35,T35,U35)</f>
        <v>0</v>
      </c>
      <c r="R34" s="32"/>
      <c r="S34" s="32"/>
      <c r="T34" s="32"/>
      <c r="U34" s="32"/>
      <c r="V34" s="37"/>
    </row>
    <row r="35" spans="1:23" x14ac:dyDescent="0.2">
      <c r="A35" s="30" t="s">
        <v>73</v>
      </c>
      <c r="B35" s="38">
        <f>SUM(B27:B34)</f>
        <v>0</v>
      </c>
      <c r="C35" s="38">
        <f t="shared" ref="C35:K35" si="1">SUM(C27:C34)</f>
        <v>0</v>
      </c>
      <c r="D35" s="38">
        <f t="shared" si="1"/>
        <v>0</v>
      </c>
      <c r="E35" s="38">
        <f t="shared" si="1"/>
        <v>0</v>
      </c>
      <c r="F35" s="38">
        <f t="shared" si="1"/>
        <v>0</v>
      </c>
      <c r="G35" s="38">
        <f t="shared" si="1"/>
        <v>0</v>
      </c>
      <c r="H35" s="38">
        <f t="shared" si="1"/>
        <v>0</v>
      </c>
      <c r="I35" s="38">
        <f t="shared" si="1"/>
        <v>0</v>
      </c>
      <c r="J35" s="38">
        <f t="shared" si="1"/>
        <v>0</v>
      </c>
      <c r="K35" s="38">
        <f t="shared" si="1"/>
        <v>0</v>
      </c>
      <c r="L35" s="65"/>
      <c r="M35" s="75">
        <f>MAX(N36:V36)</f>
        <v>0</v>
      </c>
      <c r="N35" s="76">
        <f>ROUNDUP(B35/10,0)</f>
        <v>0</v>
      </c>
      <c r="O35" s="76">
        <f>ROUNDUP(C35/4,0)</f>
        <v>0</v>
      </c>
      <c r="P35" s="76">
        <f>ROUNDUP(D35/8,0)</f>
        <v>0</v>
      </c>
      <c r="Q35" s="76">
        <f>ROUNDUP(E35/1,0)</f>
        <v>0</v>
      </c>
      <c r="R35" s="76">
        <f>ROUNDUP(F35/5,0)</f>
        <v>0</v>
      </c>
      <c r="S35" s="76">
        <f>ROUNDUP(G35/1,0)</f>
        <v>0</v>
      </c>
      <c r="T35" s="76">
        <f>ROUNDUP(H35/1,0)</f>
        <v>0</v>
      </c>
      <c r="U35" s="76">
        <f>ROUNDUP(I35/1,0)</f>
        <v>0</v>
      </c>
      <c r="V35" s="77">
        <f>J35+K35</f>
        <v>0</v>
      </c>
    </row>
    <row r="36" spans="1:23" x14ac:dyDescent="0.2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66"/>
      <c r="M36" s="33"/>
      <c r="N36" s="78">
        <f>ROUNDUP(N35/4,0)</f>
        <v>0</v>
      </c>
      <c r="O36" s="78"/>
      <c r="P36" s="78"/>
      <c r="Q36" s="78">
        <f>ROUNDUP((O35+P35+Q35)/4,0)</f>
        <v>0</v>
      </c>
      <c r="R36" s="78">
        <f>ROUNDUP(R35/2,0)</f>
        <v>0</v>
      </c>
      <c r="S36" s="78">
        <f>ROUNDUP(S35/4,0)</f>
        <v>0</v>
      </c>
      <c r="T36" s="78">
        <f>ROUNDUP(T35/5,0)</f>
        <v>0</v>
      </c>
      <c r="U36" s="78">
        <f>ROUNDUP(U35/5,0)</f>
        <v>0</v>
      </c>
      <c r="V36" s="79">
        <f>ROUNDUP(V35/8,0)</f>
        <v>0</v>
      </c>
    </row>
    <row r="37" spans="1:23" x14ac:dyDescent="0.2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66"/>
      <c r="M37" s="32"/>
      <c r="N37" s="76"/>
      <c r="O37" s="76"/>
      <c r="P37" s="76"/>
      <c r="Q37" s="76"/>
      <c r="R37" s="76"/>
      <c r="S37" s="76"/>
      <c r="T37" s="76"/>
      <c r="U37" s="76"/>
      <c r="V37" s="76"/>
    </row>
    <row r="38" spans="1:23" ht="22.5" customHeight="1" x14ac:dyDescent="0.2">
      <c r="A38" s="86" t="s">
        <v>155</v>
      </c>
      <c r="B38" s="41"/>
      <c r="C38" s="41"/>
      <c r="D38" s="41"/>
      <c r="E38" s="41"/>
      <c r="F38" s="41"/>
      <c r="G38" s="41"/>
      <c r="H38" s="42" t="s">
        <v>132</v>
      </c>
      <c r="I38" s="43" t="s">
        <v>133</v>
      </c>
      <c r="J38" s="43" t="s">
        <v>134</v>
      </c>
      <c r="K38" s="44" t="s">
        <v>135</v>
      </c>
      <c r="L38" s="40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39"/>
    </row>
    <row r="39" spans="1:23" x14ac:dyDescent="0.2">
      <c r="A39" s="109" t="s">
        <v>148</v>
      </c>
      <c r="B39" s="108"/>
      <c r="C39" s="108" t="s">
        <v>137</v>
      </c>
      <c r="D39" s="108"/>
      <c r="E39" s="108"/>
      <c r="F39" s="108"/>
      <c r="G39" s="108"/>
      <c r="H39" s="45">
        <v>350</v>
      </c>
      <c r="I39" s="46">
        <f>M24+M35</f>
        <v>0</v>
      </c>
      <c r="J39" s="91">
        <v>0</v>
      </c>
      <c r="K39" s="47">
        <f t="shared" ref="K39:K50" si="2">(H39*I39)*(1-J39)</f>
        <v>0</v>
      </c>
      <c r="L39" s="58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9"/>
    </row>
    <row r="40" spans="1:23" x14ac:dyDescent="0.2">
      <c r="A40" s="109" t="s">
        <v>149</v>
      </c>
      <c r="B40" s="108"/>
      <c r="C40" s="108" t="s">
        <v>138</v>
      </c>
      <c r="D40" s="108"/>
      <c r="E40" s="108"/>
      <c r="F40" s="108"/>
      <c r="G40" s="108"/>
      <c r="H40" s="45">
        <v>190</v>
      </c>
      <c r="I40" s="46">
        <f>N24+N35</f>
        <v>0</v>
      </c>
      <c r="J40" s="91">
        <v>0</v>
      </c>
      <c r="K40" s="47">
        <f t="shared" si="2"/>
        <v>0</v>
      </c>
      <c r="L40" s="58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9"/>
    </row>
    <row r="41" spans="1:23" x14ac:dyDescent="0.2">
      <c r="A41" s="109" t="s">
        <v>150</v>
      </c>
      <c r="B41" s="108"/>
      <c r="C41" s="108" t="s">
        <v>139</v>
      </c>
      <c r="D41" s="108"/>
      <c r="E41" s="108"/>
      <c r="F41" s="108"/>
      <c r="G41" s="108"/>
      <c r="H41" s="45">
        <v>80</v>
      </c>
      <c r="I41" s="46">
        <f>O24+O35</f>
        <v>0</v>
      </c>
      <c r="J41" s="91">
        <v>0</v>
      </c>
      <c r="K41" s="47">
        <f t="shared" si="2"/>
        <v>0</v>
      </c>
      <c r="L41" s="58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9"/>
    </row>
    <row r="42" spans="1:23" x14ac:dyDescent="0.2">
      <c r="A42" s="109" t="s">
        <v>151</v>
      </c>
      <c r="B42" s="108"/>
      <c r="C42" s="108" t="s">
        <v>140</v>
      </c>
      <c r="D42" s="108"/>
      <c r="E42" s="108"/>
      <c r="F42" s="108"/>
      <c r="G42" s="108"/>
      <c r="H42" s="45">
        <v>80</v>
      </c>
      <c r="I42" s="46">
        <f>P24+P35</f>
        <v>0</v>
      </c>
      <c r="J42" s="91">
        <v>0</v>
      </c>
      <c r="K42" s="47">
        <f t="shared" si="2"/>
        <v>0</v>
      </c>
      <c r="L42" s="58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9"/>
    </row>
    <row r="43" spans="1:23" x14ac:dyDescent="0.2">
      <c r="A43" s="109" t="s">
        <v>152</v>
      </c>
      <c r="B43" s="108"/>
      <c r="C43" s="108" t="s">
        <v>141</v>
      </c>
      <c r="D43" s="108"/>
      <c r="E43" s="108"/>
      <c r="F43" s="108"/>
      <c r="G43" s="108"/>
      <c r="H43" s="45">
        <v>130</v>
      </c>
      <c r="I43" s="46">
        <f>Q24+Q35</f>
        <v>0</v>
      </c>
      <c r="J43" s="91">
        <v>0</v>
      </c>
      <c r="K43" s="47">
        <f t="shared" si="2"/>
        <v>0</v>
      </c>
      <c r="L43" s="58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39"/>
    </row>
    <row r="44" spans="1:23" x14ac:dyDescent="0.2">
      <c r="A44" s="109" t="s">
        <v>153</v>
      </c>
      <c r="B44" s="108"/>
      <c r="C44" s="108" t="s">
        <v>142</v>
      </c>
      <c r="D44" s="108"/>
      <c r="E44" s="108"/>
      <c r="F44" s="108"/>
      <c r="G44" s="108"/>
      <c r="H44" s="45">
        <v>190</v>
      </c>
      <c r="I44" s="46">
        <f>R24+R35</f>
        <v>0</v>
      </c>
      <c r="J44" s="91">
        <v>0</v>
      </c>
      <c r="K44" s="47">
        <f>(H44*I44)*(1-J44)</f>
        <v>0</v>
      </c>
      <c r="L44" s="58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39"/>
    </row>
    <row r="45" spans="1:23" x14ac:dyDescent="0.2">
      <c r="A45" s="109" t="s">
        <v>154</v>
      </c>
      <c r="B45" s="108"/>
      <c r="C45" s="108" t="s">
        <v>171</v>
      </c>
      <c r="D45" s="108"/>
      <c r="E45" s="108"/>
      <c r="F45" s="108"/>
      <c r="G45" s="108"/>
      <c r="H45" s="45">
        <v>124</v>
      </c>
      <c r="I45" s="46">
        <f>S24+S35</f>
        <v>0</v>
      </c>
      <c r="J45" s="91">
        <v>0</v>
      </c>
      <c r="K45" s="47">
        <f t="shared" si="2"/>
        <v>0</v>
      </c>
      <c r="L45" s="58"/>
    </row>
    <row r="46" spans="1:23" x14ac:dyDescent="0.2">
      <c r="A46" s="109" t="s">
        <v>156</v>
      </c>
      <c r="B46" s="108"/>
      <c r="C46" s="108" t="s">
        <v>157</v>
      </c>
      <c r="D46" s="108"/>
      <c r="E46" s="108"/>
      <c r="F46" s="108"/>
      <c r="G46" s="108"/>
      <c r="H46" s="45">
        <v>144</v>
      </c>
      <c r="I46" s="46">
        <f>T24+T35</f>
        <v>0</v>
      </c>
      <c r="J46" s="91">
        <v>0</v>
      </c>
      <c r="K46" s="47">
        <f t="shared" ref="K46" si="3">(H46*I46)*(1-J46)</f>
        <v>0</v>
      </c>
      <c r="L46" s="58"/>
    </row>
    <row r="47" spans="1:23" x14ac:dyDescent="0.2">
      <c r="A47" s="109" t="s">
        <v>158</v>
      </c>
      <c r="B47" s="108"/>
      <c r="C47" s="108" t="s">
        <v>147</v>
      </c>
      <c r="D47" s="108"/>
      <c r="E47" s="108"/>
      <c r="F47" s="108"/>
      <c r="G47" s="108"/>
      <c r="H47" s="45">
        <v>130</v>
      </c>
      <c r="I47" s="46">
        <f>U24+U35</f>
        <v>0</v>
      </c>
      <c r="J47" s="91">
        <v>0</v>
      </c>
      <c r="K47" s="47">
        <f t="shared" si="2"/>
        <v>0</v>
      </c>
      <c r="L47" s="58"/>
    </row>
    <row r="48" spans="1:23" x14ac:dyDescent="0.2">
      <c r="A48" s="109" t="s">
        <v>159</v>
      </c>
      <c r="B48" s="108"/>
      <c r="C48" s="108" t="s">
        <v>160</v>
      </c>
      <c r="D48" s="108"/>
      <c r="E48" s="108"/>
      <c r="F48" s="108"/>
      <c r="G48" s="108"/>
      <c r="H48" s="45">
        <v>40</v>
      </c>
      <c r="I48" s="46">
        <f>M24+M35</f>
        <v>0</v>
      </c>
      <c r="J48" s="91">
        <v>0</v>
      </c>
      <c r="K48" s="47">
        <f t="shared" ref="K48:K49" si="4">(H48*I48)*(1-J48)</f>
        <v>0</v>
      </c>
      <c r="L48" s="58"/>
    </row>
    <row r="49" spans="1:13" x14ac:dyDescent="0.2">
      <c r="A49" s="109" t="s">
        <v>161</v>
      </c>
      <c r="B49" s="108"/>
      <c r="C49" s="108" t="s">
        <v>162</v>
      </c>
      <c r="D49" s="108"/>
      <c r="E49" s="108"/>
      <c r="F49" s="108"/>
      <c r="G49" s="108"/>
      <c r="H49" s="45">
        <v>62.2</v>
      </c>
      <c r="I49" s="46">
        <f>C24+C35</f>
        <v>0</v>
      </c>
      <c r="J49" s="91">
        <v>0</v>
      </c>
      <c r="K49" s="47">
        <f t="shared" si="4"/>
        <v>0</v>
      </c>
      <c r="L49" s="58"/>
    </row>
    <row r="50" spans="1:13" x14ac:dyDescent="0.2">
      <c r="A50" s="109" t="s">
        <v>178</v>
      </c>
      <c r="B50" s="108"/>
      <c r="C50" s="108" t="s">
        <v>174</v>
      </c>
      <c r="D50" s="108"/>
      <c r="E50" s="108"/>
      <c r="F50" s="108"/>
      <c r="G50" s="108"/>
      <c r="H50" s="45">
        <v>46</v>
      </c>
      <c r="I50" s="46">
        <f>M26+M34</f>
        <v>0</v>
      </c>
      <c r="J50" s="91">
        <v>0</v>
      </c>
      <c r="K50" s="47">
        <f t="shared" si="2"/>
        <v>0</v>
      </c>
      <c r="L50" s="58"/>
      <c r="M50" s="48"/>
    </row>
    <row r="51" spans="1:13" x14ac:dyDescent="0.2">
      <c r="A51" s="82"/>
      <c r="B51" s="83"/>
      <c r="C51" s="83"/>
      <c r="D51" s="83"/>
      <c r="E51" s="83"/>
      <c r="F51" s="83"/>
      <c r="G51" s="83"/>
      <c r="H51" s="84"/>
      <c r="I51" s="85"/>
      <c r="J51" s="87"/>
      <c r="K51" s="58"/>
      <c r="L51" s="58"/>
      <c r="M51" s="48"/>
    </row>
    <row r="52" spans="1:13" x14ac:dyDescent="0.2">
      <c r="A52" s="82"/>
      <c r="B52" s="83"/>
      <c r="C52" s="83"/>
      <c r="D52" s="83"/>
      <c r="E52" s="83"/>
      <c r="F52" s="83"/>
      <c r="G52" s="83"/>
      <c r="H52" s="84"/>
      <c r="I52" s="85"/>
      <c r="J52" s="87"/>
      <c r="K52" s="58"/>
      <c r="L52" s="58"/>
      <c r="M52" s="48"/>
    </row>
    <row r="53" spans="1:13" ht="22.5" customHeight="1" x14ac:dyDescent="0.2">
      <c r="A53" s="80" t="s">
        <v>164</v>
      </c>
      <c r="H53" s="49"/>
      <c r="J53" s="50"/>
    </row>
    <row r="54" spans="1:13" x14ac:dyDescent="0.2">
      <c r="A54" s="122" t="s">
        <v>175</v>
      </c>
      <c r="B54" s="104"/>
      <c r="C54" s="104"/>
      <c r="D54" s="104"/>
      <c r="E54" s="104"/>
      <c r="F54" s="104"/>
      <c r="G54" s="104"/>
      <c r="H54" s="45">
        <v>98</v>
      </c>
      <c r="I54" s="90"/>
      <c r="J54" s="91">
        <v>0</v>
      </c>
      <c r="K54" s="47">
        <f t="shared" ref="K54:K59" si="5">(H54*I54)*(1-J54)</f>
        <v>0</v>
      </c>
      <c r="L54" s="58"/>
    </row>
    <row r="55" spans="1:13" x14ac:dyDescent="0.2">
      <c r="A55" s="103" t="s">
        <v>176</v>
      </c>
      <c r="B55" s="104"/>
      <c r="C55" s="104"/>
      <c r="D55" s="104"/>
      <c r="E55" s="104"/>
      <c r="F55" s="104"/>
      <c r="G55" s="104"/>
      <c r="H55" s="45">
        <v>48</v>
      </c>
      <c r="I55" s="90"/>
      <c r="J55" s="91">
        <v>0</v>
      </c>
      <c r="K55" s="47">
        <f t="shared" si="5"/>
        <v>0</v>
      </c>
      <c r="L55" s="58"/>
    </row>
    <row r="56" spans="1:13" x14ac:dyDescent="0.2">
      <c r="A56" s="103" t="s">
        <v>165</v>
      </c>
      <c r="B56" s="104"/>
      <c r="C56" s="104"/>
      <c r="D56" s="104"/>
      <c r="E56" s="104"/>
      <c r="F56" s="104"/>
      <c r="G56" s="104"/>
      <c r="H56" s="45">
        <v>80</v>
      </c>
      <c r="I56" s="90"/>
      <c r="J56" s="91">
        <v>0</v>
      </c>
      <c r="K56" s="47">
        <f t="shared" si="5"/>
        <v>0</v>
      </c>
      <c r="L56" s="58"/>
    </row>
    <row r="57" spans="1:13" x14ac:dyDescent="0.2">
      <c r="A57" s="103" t="s">
        <v>166</v>
      </c>
      <c r="B57" s="104"/>
      <c r="C57" s="104"/>
      <c r="D57" s="104"/>
      <c r="E57" s="104"/>
      <c r="F57" s="104"/>
      <c r="G57" s="104"/>
      <c r="H57" s="45">
        <v>20</v>
      </c>
      <c r="I57" s="96"/>
      <c r="J57" s="91">
        <v>0</v>
      </c>
      <c r="K57" s="47">
        <f t="shared" ref="K57" si="6">(H57*I57)*(1-J57)</f>
        <v>0</v>
      </c>
      <c r="L57" s="58"/>
    </row>
    <row r="58" spans="1:13" x14ac:dyDescent="0.2">
      <c r="A58" s="103" t="s">
        <v>177</v>
      </c>
      <c r="B58" s="104"/>
      <c r="C58" s="104"/>
      <c r="D58" s="104"/>
      <c r="E58" s="104"/>
      <c r="F58" s="104"/>
      <c r="G58" s="104"/>
      <c r="H58" s="45">
        <v>48</v>
      </c>
      <c r="I58" s="90"/>
      <c r="J58" s="91">
        <v>0</v>
      </c>
      <c r="K58" s="47">
        <f t="shared" si="5"/>
        <v>0</v>
      </c>
      <c r="L58" s="58"/>
    </row>
    <row r="59" spans="1:13" x14ac:dyDescent="0.2">
      <c r="A59" s="105" t="s">
        <v>170</v>
      </c>
      <c r="B59" s="106"/>
      <c r="C59" s="106"/>
      <c r="D59" s="106"/>
      <c r="E59" s="106"/>
      <c r="F59" s="106"/>
      <c r="G59" s="106"/>
      <c r="H59" s="89">
        <v>1</v>
      </c>
      <c r="I59" s="92"/>
      <c r="J59" s="93">
        <v>0</v>
      </c>
      <c r="K59" s="51">
        <f t="shared" si="5"/>
        <v>0</v>
      </c>
      <c r="L59" s="58"/>
    </row>
    <row r="60" spans="1:13" x14ac:dyDescent="0.2">
      <c r="A60" s="83"/>
      <c r="B60" s="83"/>
      <c r="C60" s="83"/>
      <c r="D60" s="83"/>
      <c r="E60" s="83"/>
      <c r="F60" s="83"/>
      <c r="G60" s="83"/>
      <c r="H60" s="84"/>
      <c r="I60" s="65"/>
      <c r="J60" s="87"/>
      <c r="K60" s="58"/>
      <c r="L60" s="58"/>
    </row>
    <row r="61" spans="1:13" x14ac:dyDescent="0.2">
      <c r="A61" s="52"/>
      <c r="B61" s="52"/>
      <c r="C61" s="52"/>
      <c r="D61" s="52"/>
      <c r="E61" s="52"/>
      <c r="F61" s="52"/>
      <c r="G61" s="52"/>
      <c r="H61" s="49"/>
      <c r="I61" s="53"/>
      <c r="J61" s="50"/>
      <c r="K61" s="54"/>
      <c r="L61" s="54"/>
    </row>
    <row r="62" spans="1:13" ht="11.85" customHeight="1" x14ac:dyDescent="0.2">
      <c r="H62" s="100" t="s">
        <v>136</v>
      </c>
      <c r="I62" s="101"/>
      <c r="J62" s="101"/>
      <c r="K62" s="55">
        <f>SUM(K39:K50,K54:K59)</f>
        <v>0</v>
      </c>
      <c r="L62" s="59"/>
    </row>
    <row r="63" spans="1:13" ht="12" customHeight="1" x14ac:dyDescent="0.2">
      <c r="H63" s="100" t="s">
        <v>116</v>
      </c>
      <c r="I63" s="102"/>
      <c r="J63" s="88">
        <v>0.22</v>
      </c>
      <c r="K63" s="55">
        <f>K62*J63</f>
        <v>0</v>
      </c>
      <c r="L63" s="59"/>
    </row>
    <row r="64" spans="1:13" ht="12" customHeight="1" x14ac:dyDescent="0.2">
      <c r="H64" s="100" t="s">
        <v>117</v>
      </c>
      <c r="I64" s="102"/>
      <c r="J64" s="102"/>
      <c r="K64" s="55">
        <f>K62+K63</f>
        <v>0</v>
      </c>
      <c r="L64" s="59"/>
    </row>
    <row r="65" spans="1:22" ht="9" customHeight="1" x14ac:dyDescent="0.2"/>
    <row r="66" spans="1:22" ht="12" customHeight="1" x14ac:dyDescent="0.2">
      <c r="A66" s="56" t="s">
        <v>172</v>
      </c>
      <c r="B66" s="99" t="s">
        <v>163</v>
      </c>
      <c r="C66" s="99"/>
      <c r="D66" s="99"/>
      <c r="E66" s="99"/>
      <c r="F66" s="99"/>
      <c r="G66" s="99"/>
      <c r="H66" s="99"/>
      <c r="I66" s="99"/>
      <c r="J66" s="99"/>
      <c r="K66" s="99"/>
      <c r="L66" s="60"/>
    </row>
    <row r="67" spans="1:22" ht="12" customHeight="1" x14ac:dyDescent="0.2">
      <c r="A67" s="57" t="s">
        <v>173</v>
      </c>
      <c r="B67" s="97" t="s">
        <v>121</v>
      </c>
      <c r="C67" s="97"/>
      <c r="D67" s="97"/>
      <c r="E67" s="97"/>
      <c r="F67" s="97"/>
      <c r="G67" s="97"/>
      <c r="H67" s="97"/>
      <c r="I67" s="97"/>
      <c r="J67" s="97"/>
      <c r="K67" s="97"/>
      <c r="L67" s="61"/>
    </row>
    <row r="68" spans="1:22" x14ac:dyDescent="0.2">
      <c r="A68" s="57" t="s">
        <v>118</v>
      </c>
      <c r="B68" s="97" t="s">
        <v>122</v>
      </c>
      <c r="C68" s="97"/>
      <c r="D68" s="97"/>
      <c r="E68" s="97"/>
      <c r="F68" s="97"/>
      <c r="G68" s="97"/>
      <c r="H68" s="97"/>
      <c r="I68" s="97"/>
      <c r="J68" s="97"/>
      <c r="K68" s="97"/>
      <c r="L68" s="62"/>
    </row>
    <row r="69" spans="1:22" x14ac:dyDescent="0.2">
      <c r="A69" s="57" t="s">
        <v>119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69"/>
    </row>
    <row r="70" spans="1:22" x14ac:dyDescent="0.2">
      <c r="A70" s="57" t="s">
        <v>120</v>
      </c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69"/>
    </row>
    <row r="71" spans="1:22" ht="9" customHeight="1" x14ac:dyDescent="0.2">
      <c r="L71" s="63"/>
    </row>
    <row r="72" spans="1:22" s="39" customFormat="1" ht="9" customHeight="1" x14ac:dyDescent="0.2">
      <c r="M72" s="73"/>
      <c r="N72" s="73"/>
      <c r="O72" s="73"/>
      <c r="P72" s="73"/>
      <c r="Q72" s="73"/>
      <c r="R72" s="73"/>
      <c r="S72" s="73"/>
      <c r="T72" s="73"/>
      <c r="U72" s="73"/>
      <c r="V72" s="73"/>
    </row>
  </sheetData>
  <sheetProtection password="EE1B" sheet="1" objects="1" scenarios="1" formatCells="0" formatColumns="0" formatRows="0" insertColumns="0" insertRows="0" insertHyperlinks="0" deleteColumns="0" deleteRows="0" sort="0"/>
  <mergeCells count="47">
    <mergeCell ref="I3:K3"/>
    <mergeCell ref="I4:K4"/>
    <mergeCell ref="I5:K5"/>
    <mergeCell ref="H63:I63"/>
    <mergeCell ref="A46:B46"/>
    <mergeCell ref="C46:G46"/>
    <mergeCell ref="A48:B48"/>
    <mergeCell ref="C48:G48"/>
    <mergeCell ref="A49:B49"/>
    <mergeCell ref="C49:G49"/>
    <mergeCell ref="A54:G54"/>
    <mergeCell ref="A55:G55"/>
    <mergeCell ref="A50:B50"/>
    <mergeCell ref="A45:B45"/>
    <mergeCell ref="A47:B47"/>
    <mergeCell ref="C50:G50"/>
    <mergeCell ref="B3:D3"/>
    <mergeCell ref="B4:D5"/>
    <mergeCell ref="G3:H3"/>
    <mergeCell ref="G4:H4"/>
    <mergeCell ref="G5:H5"/>
    <mergeCell ref="A4:A5"/>
    <mergeCell ref="C43:G43"/>
    <mergeCell ref="C47:G47"/>
    <mergeCell ref="A39:B39"/>
    <mergeCell ref="A40:B40"/>
    <mergeCell ref="A44:B44"/>
    <mergeCell ref="A43:B43"/>
    <mergeCell ref="C41:G41"/>
    <mergeCell ref="C44:G44"/>
    <mergeCell ref="A41:B41"/>
    <mergeCell ref="A42:B42"/>
    <mergeCell ref="C45:G45"/>
    <mergeCell ref="C42:G42"/>
    <mergeCell ref="C39:G39"/>
    <mergeCell ref="C40:G40"/>
    <mergeCell ref="H62:J62"/>
    <mergeCell ref="H64:J64"/>
    <mergeCell ref="A56:G56"/>
    <mergeCell ref="A58:G58"/>
    <mergeCell ref="A59:G59"/>
    <mergeCell ref="A57:G57"/>
    <mergeCell ref="B67:K67"/>
    <mergeCell ref="B68:K68"/>
    <mergeCell ref="B70:K70"/>
    <mergeCell ref="B69:K69"/>
    <mergeCell ref="B66:K66"/>
  </mergeCells>
  <pageMargins left="0.78740157480314965" right="0.78740157480314965" top="0.94488188976377963" bottom="0.94488188976377963" header="0.31496062992125984" footer="0.31496062992125984"/>
  <pageSetup paperSize="9" orientation="landscape" r:id="rId1"/>
  <headerFooter>
    <oddHeader xml:space="preserve">&amp;R&amp;G  &amp;  </oddHeader>
    <oddFooter>&amp;L&amp;G&amp;C&amp;9&amp;K000000Robotina d.o.o., &amp;K01+000Podjetje za inženiring, marketing, trgovino in proizvodnjo;
OIC-Hrpelje 38, Hrpelje, SI-6240 Kozina; tel:+386 5 689 2020; info@robotina.com; www.robotina.com&amp;R&amp;9&amp;P / &amp;N</oddFooter>
  </headerFooter>
  <ignoredErrors>
    <ignoredError sqref="R24 R35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Recap</vt:lpstr>
      <vt:lpstr>Verona East West 3BHK FAM</vt:lpstr>
      <vt:lpstr>Verona West Avanti 3BHK</vt:lpstr>
      <vt:lpstr>Cordona East Terrazo 4BHK</vt:lpstr>
      <vt:lpstr>Cordona East Deck 4BHK FAM</vt:lpstr>
      <vt:lpstr>Cordona West Terrazo 3BHK</vt:lpstr>
      <vt:lpstr>HIQ CONFIGURATION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Pasek</dc:creator>
  <cp:lastModifiedBy>Matjaz Rogelja</cp:lastModifiedBy>
  <cp:lastPrinted>2016-02-03T23:54:23Z</cp:lastPrinted>
  <dcterms:created xsi:type="dcterms:W3CDTF">2013-03-19T08:38:52Z</dcterms:created>
  <dcterms:modified xsi:type="dcterms:W3CDTF">2016-05-25T08:48:03Z</dcterms:modified>
</cp:coreProperties>
</file>